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terior\REMESAS 2026\VARIOS\PAGINA WEB BCB\Deuda Externa\"/>
    </mc:Choice>
  </mc:AlternateContent>
  <bookViews>
    <workbookView xWindow="0" yWindow="0" windowWidth="28800" windowHeight="12300"/>
  </bookViews>
  <sheets>
    <sheet name="Deuda externa publica " sheetId="1" r:id="rId1"/>
  </sheets>
  <definedNames>
    <definedName name="_xlnm.Print_Area" localSheetId="0">'Deuda externa publica '!$A$1:$R$112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7" i="1" l="1"/>
  <c r="O107" i="1"/>
  <c r="G107" i="1"/>
  <c r="G106" i="1" l="1"/>
  <c r="O106" i="1"/>
  <c r="R106" i="1" l="1"/>
  <c r="O105" i="1"/>
  <c r="G105" i="1"/>
  <c r="R105" i="1" l="1"/>
  <c r="O103" i="1"/>
  <c r="O102" i="1"/>
  <c r="G103" i="1"/>
  <c r="G102" i="1"/>
  <c r="R102" i="1" l="1"/>
  <c r="R103" i="1"/>
  <c r="O101" i="1"/>
  <c r="G101" i="1"/>
  <c r="R101" i="1" l="1"/>
  <c r="O100" i="1"/>
  <c r="G100" i="1"/>
  <c r="R100" i="1" l="1"/>
  <c r="O98" i="1"/>
  <c r="G98" i="1"/>
  <c r="R98" i="1" l="1"/>
  <c r="Q97" i="1"/>
  <c r="P97" i="1"/>
  <c r="N97" i="1"/>
  <c r="M97" i="1"/>
  <c r="K97" i="1"/>
  <c r="J97" i="1"/>
  <c r="H97" i="1"/>
  <c r="F97" i="1"/>
  <c r="E97" i="1"/>
  <c r="D97" i="1"/>
  <c r="C97" i="1"/>
  <c r="G97" i="1" s="1"/>
  <c r="Q96" i="1"/>
  <c r="P96" i="1"/>
  <c r="N96" i="1"/>
  <c r="M96" i="1"/>
  <c r="K96" i="1"/>
  <c r="J96" i="1"/>
  <c r="H96" i="1"/>
  <c r="F96" i="1"/>
  <c r="E96" i="1"/>
  <c r="D96" i="1"/>
  <c r="C96" i="1"/>
  <c r="Q95" i="1"/>
  <c r="P95" i="1"/>
  <c r="N95" i="1"/>
  <c r="M95" i="1"/>
  <c r="K95" i="1"/>
  <c r="J95" i="1"/>
  <c r="H95" i="1"/>
  <c r="F95" i="1"/>
  <c r="E95" i="1"/>
  <c r="D95" i="1"/>
  <c r="C95" i="1"/>
  <c r="O93" i="1"/>
  <c r="G93" i="1"/>
  <c r="O92" i="1"/>
  <c r="G92" i="1"/>
  <c r="R93" i="1" l="1"/>
  <c r="G95" i="1"/>
  <c r="O96" i="1"/>
  <c r="O97" i="1"/>
  <c r="R97" i="1" s="1"/>
  <c r="G96" i="1"/>
  <c r="O95" i="1"/>
  <c r="R92" i="1"/>
  <c r="R96" i="1" l="1"/>
  <c r="R95" i="1"/>
</calcChain>
</file>

<file path=xl/sharedStrings.xml><?xml version="1.0" encoding="utf-8"?>
<sst xmlns="http://schemas.openxmlformats.org/spreadsheetml/2006/main" count="100" uniqueCount="37">
  <si>
    <t>SALDO ADEUDADO POR ACREEDOR 1/</t>
  </si>
  <si>
    <t>(Expresado en millones de $us)</t>
  </si>
  <si>
    <t>TOTAL</t>
  </si>
  <si>
    <t>PERIODO</t>
  </si>
  <si>
    <t>MULTILATERAL</t>
  </si>
  <si>
    <t>BILATERAL</t>
  </si>
  <si>
    <t>PRIVADOS</t>
  </si>
  <si>
    <t>BID</t>
  </si>
  <si>
    <t>BM 2/</t>
  </si>
  <si>
    <t>CAF</t>
  </si>
  <si>
    <t>OTROS</t>
  </si>
  <si>
    <t>SUBTOTAL</t>
  </si>
  <si>
    <t>ALEMANIA</t>
  </si>
  <si>
    <t>BRASIL</t>
  </si>
  <si>
    <t>ESPAÑA</t>
  </si>
  <si>
    <t>ESTADOS UNIDOS</t>
  </si>
  <si>
    <t>I TRIM</t>
  </si>
  <si>
    <t>II TRIM</t>
  </si>
  <si>
    <t>III TRIM</t>
  </si>
  <si>
    <t>IV TRIM</t>
  </si>
  <si>
    <t xml:space="preserve"> II TRIM</t>
  </si>
  <si>
    <t>2022 (p)</t>
  </si>
  <si>
    <t xml:space="preserve"> IV TRIM</t>
  </si>
  <si>
    <t>2023 (p)</t>
  </si>
  <si>
    <t>BANCO CENTRAL DE BOLIVIA</t>
  </si>
  <si>
    <t>NOTAS:</t>
  </si>
  <si>
    <t>1/ La exposición de cifras se encuentra en el marco del Reglamento para el Registro de Operaciones de la Deuda Pública Externa del Estado Plurinacional de Bolivia vigente</t>
  </si>
  <si>
    <t>2/ Compuesto por IDA y BIRF</t>
  </si>
  <si>
    <t>(p) Preliminar</t>
  </si>
  <si>
    <t>2024 (p)</t>
  </si>
  <si>
    <t>2025 (p)</t>
  </si>
  <si>
    <t>DEUDA EXTERNA PÚBLICA DE MEDIANO Y LARGO PLAZO</t>
  </si>
  <si>
    <t>ELABORACIÓN:</t>
  </si>
  <si>
    <t>PRÉSTAMOS</t>
  </si>
  <si>
    <t>BÉLGICA</t>
  </si>
  <si>
    <t>TÍTULOS DE DEUDA</t>
  </si>
  <si>
    <t>JAPÓN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</si>
</sst>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7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13" xfId="0" applyBorder="1"/>
    <xf numFmtId="0" fontId="0" fillId="0" borderId="7" xfId="0" applyBorder="1"/>
    <xf numFmtId="0" fontId="0" fillId="0" borderId="6" xfId="0" applyBorder="1"/>
    <xf numFmtId="0" fontId="0" fillId="0" borderId="5" xfId="0" applyBorder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164" fontId="0" fillId="0" borderId="12" xfId="0" applyNumberFormat="1" applyBorder="1"/>
    <xf numFmtId="164" fontId="0" fillId="0" borderId="15" xfId="0" applyNumberFormat="1" applyBorder="1"/>
    <xf numFmtId="164" fontId="0" fillId="0" borderId="0" xfId="0" applyNumberFormat="1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164" fontId="0" fillId="0" borderId="14" xfId="0" applyNumberFormat="1" applyBorder="1"/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64" fontId="4" fillId="0" borderId="0" xfId="0" applyNumberFormat="1" applyFont="1" applyBorder="1"/>
    <xf numFmtId="164" fontId="4" fillId="0" borderId="12" xfId="0" applyNumberFormat="1" applyFont="1" applyFill="1" applyBorder="1"/>
    <xf numFmtId="164" fontId="0" fillId="0" borderId="12" xfId="0" applyNumberFormat="1" applyFill="1" applyBorder="1"/>
    <xf numFmtId="164" fontId="0" fillId="0" borderId="0" xfId="0" applyNumberFormat="1" applyFill="1" applyBorder="1"/>
    <xf numFmtId="164" fontId="4" fillId="0" borderId="0" xfId="0" applyNumberFormat="1" applyFont="1" applyFill="1" applyBorder="1"/>
    <xf numFmtId="164" fontId="0" fillId="0" borderId="14" xfId="0" applyNumberFormat="1" applyFill="1" applyBorder="1"/>
    <xf numFmtId="0" fontId="4" fillId="0" borderId="14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165" fontId="0" fillId="0" borderId="12" xfId="0" applyNumberFormat="1" applyBorder="1"/>
    <xf numFmtId="164" fontId="0" fillId="0" borderId="15" xfId="0" applyNumberFormat="1" applyFill="1" applyBorder="1"/>
    <xf numFmtId="164" fontId="0" fillId="0" borderId="0" xfId="0" applyNumberFormat="1"/>
    <xf numFmtId="0" fontId="5" fillId="0" borderId="15" xfId="0" applyFont="1" applyBorder="1" applyAlignment="1">
      <alignment horizontal="right"/>
    </xf>
    <xf numFmtId="0" fontId="4" fillId="2" borderId="14" xfId="0" applyFont="1" applyFill="1" applyBorder="1" applyAlignment="1">
      <alignment horizontal="right"/>
    </xf>
    <xf numFmtId="164" fontId="0" fillId="2" borderId="12" xfId="0" applyNumberFormat="1" applyFill="1" applyBorder="1"/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left"/>
    </xf>
    <xf numFmtId="164" fontId="0" fillId="0" borderId="10" xfId="0" applyNumberFormat="1" applyFill="1" applyBorder="1"/>
    <xf numFmtId="164" fontId="4" fillId="0" borderId="1" xfId="0" applyNumberFormat="1" applyFont="1" applyFill="1" applyBorder="1"/>
    <xf numFmtId="164" fontId="0" fillId="0" borderId="1" xfId="0" applyNumberFormat="1" applyFill="1" applyBorder="1"/>
    <xf numFmtId="164" fontId="0" fillId="0" borderId="10" xfId="0" applyNumberFormat="1" applyBorder="1"/>
    <xf numFmtId="0" fontId="6" fillId="0" borderId="0" xfId="0" applyFont="1"/>
    <xf numFmtId="0" fontId="6" fillId="0" borderId="0" xfId="0" applyFont="1" applyFill="1" applyBorder="1" applyAlignment="1">
      <alignment horizontal="left"/>
    </xf>
    <xf numFmtId="4" fontId="0" fillId="0" borderId="0" xfId="0" applyNumberFormat="1"/>
    <xf numFmtId="0" fontId="6" fillId="0" borderId="0" xfId="0" applyFont="1" applyFill="1" applyBorder="1"/>
    <xf numFmtId="164" fontId="6" fillId="0" borderId="0" xfId="0" applyNumberFormat="1" applyFont="1" applyFill="1" applyBorder="1"/>
    <xf numFmtId="0" fontId="0" fillId="0" borderId="0" xfId="0" applyFill="1"/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6"/>
  <sheetViews>
    <sheetView showGridLines="0" tabSelected="1" view="pageBreakPreview" zoomScale="85" zoomScaleNormal="115" zoomScaleSheetLayoutView="85" workbookViewId="0">
      <pane ySplit="7" topLeftCell="A8" activePane="bottomLeft" state="frozen"/>
      <selection pane="bottomLeft" activeCell="C4" sqref="C4"/>
    </sheetView>
  </sheetViews>
  <sheetFormatPr baseColWidth="10" defaultRowHeight="13.2" x14ac:dyDescent="0.25"/>
  <cols>
    <col min="1" max="1" width="12.6640625" customWidth="1"/>
    <col min="2" max="2" width="2.44140625" bestFit="1" customWidth="1"/>
    <col min="3" max="18" width="12.6640625" customWidth="1"/>
  </cols>
  <sheetData>
    <row r="1" spans="1:18" x14ac:dyDescent="0.25">
      <c r="A1" s="1"/>
      <c r="B1" s="1"/>
    </row>
    <row r="2" spans="1:18" ht="21" x14ac:dyDescent="0.4">
      <c r="A2" s="48" t="s">
        <v>31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17.399999999999999" x14ac:dyDescent="0.3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8" x14ac:dyDescent="0.25">
      <c r="O4" s="50" t="s">
        <v>1</v>
      </c>
      <c r="P4" s="50"/>
      <c r="Q4" s="50"/>
      <c r="R4" s="50"/>
    </row>
    <row r="5" spans="1:18" ht="12.75" customHeight="1" x14ac:dyDescent="0.25">
      <c r="A5" s="41"/>
      <c r="B5" s="41"/>
      <c r="C5" s="51" t="s">
        <v>33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3"/>
      <c r="Q5" s="54" t="s">
        <v>35</v>
      </c>
      <c r="R5" s="54" t="s">
        <v>2</v>
      </c>
    </row>
    <row r="6" spans="1:18" ht="12.75" customHeight="1" x14ac:dyDescent="0.25">
      <c r="A6" s="57" t="s">
        <v>3</v>
      </c>
      <c r="B6" s="42"/>
      <c r="C6" s="59" t="s">
        <v>4</v>
      </c>
      <c r="D6" s="60"/>
      <c r="E6" s="60"/>
      <c r="F6" s="60"/>
      <c r="G6" s="61"/>
      <c r="H6" s="62" t="s">
        <v>5</v>
      </c>
      <c r="I6" s="62"/>
      <c r="J6" s="62"/>
      <c r="K6" s="62"/>
      <c r="L6" s="62"/>
      <c r="M6" s="62"/>
      <c r="N6" s="62"/>
      <c r="O6" s="59"/>
      <c r="P6" s="43"/>
      <c r="Q6" s="55"/>
      <c r="R6" s="55"/>
    </row>
    <row r="7" spans="1:18" ht="26.4" x14ac:dyDescent="0.25">
      <c r="A7" s="58"/>
      <c r="B7" s="44"/>
      <c r="C7" s="45" t="s">
        <v>7</v>
      </c>
      <c r="D7" s="45" t="s">
        <v>8</v>
      </c>
      <c r="E7" s="45" t="s">
        <v>9</v>
      </c>
      <c r="F7" s="45" t="s">
        <v>10</v>
      </c>
      <c r="G7" s="45" t="s">
        <v>11</v>
      </c>
      <c r="H7" s="45" t="s">
        <v>12</v>
      </c>
      <c r="I7" s="45" t="s">
        <v>34</v>
      </c>
      <c r="J7" s="45" t="s">
        <v>13</v>
      </c>
      <c r="K7" s="45" t="s">
        <v>14</v>
      </c>
      <c r="L7" s="45" t="s">
        <v>15</v>
      </c>
      <c r="M7" s="45" t="s">
        <v>36</v>
      </c>
      <c r="N7" s="45" t="s">
        <v>10</v>
      </c>
      <c r="O7" s="46" t="s">
        <v>11</v>
      </c>
      <c r="P7" s="47" t="s">
        <v>6</v>
      </c>
      <c r="Q7" s="56"/>
      <c r="R7" s="56"/>
    </row>
    <row r="8" spans="1:18" x14ac:dyDescent="0.25">
      <c r="A8" s="2"/>
      <c r="B8" s="3"/>
      <c r="C8" s="4"/>
    </row>
    <row r="9" spans="1:18" x14ac:dyDescent="0.25">
      <c r="A9" s="4"/>
      <c r="B9" s="3"/>
      <c r="C9" s="4"/>
      <c r="D9" s="5"/>
      <c r="E9" s="5"/>
      <c r="F9" s="5"/>
      <c r="G9" s="2"/>
      <c r="H9" s="5"/>
      <c r="I9" s="5"/>
      <c r="J9" s="2"/>
      <c r="K9" s="5"/>
      <c r="L9" s="5"/>
      <c r="M9" s="2"/>
      <c r="N9" s="5"/>
      <c r="O9" s="5"/>
      <c r="P9" s="2"/>
      <c r="Q9" s="5"/>
      <c r="R9" s="5"/>
    </row>
    <row r="10" spans="1:18" hidden="1" x14ac:dyDescent="0.25">
      <c r="A10" s="6">
        <v>2009</v>
      </c>
      <c r="B10" s="7"/>
      <c r="C10" s="8">
        <v>519.39273141000001</v>
      </c>
      <c r="D10" s="8">
        <v>315.2182004</v>
      </c>
      <c r="E10" s="8">
        <v>1020.03238146</v>
      </c>
      <c r="F10" s="8">
        <v>138.6298630499997</v>
      </c>
      <c r="G10" s="8">
        <v>1993.2731763199999</v>
      </c>
      <c r="H10" s="8">
        <v>58.365609339999999</v>
      </c>
      <c r="I10" s="8">
        <v>0</v>
      </c>
      <c r="J10" s="8">
        <v>101.35800168999999</v>
      </c>
      <c r="K10" s="8">
        <v>19.32452288</v>
      </c>
      <c r="L10" s="8">
        <v>0</v>
      </c>
      <c r="M10" s="8">
        <v>0</v>
      </c>
      <c r="N10" s="8">
        <v>428.3229187</v>
      </c>
      <c r="O10" s="8">
        <v>607.37105260999999</v>
      </c>
      <c r="P10" s="9">
        <v>0</v>
      </c>
      <c r="Q10" s="8">
        <v>0</v>
      </c>
      <c r="R10" s="8">
        <v>2600.6442289299998</v>
      </c>
    </row>
    <row r="11" spans="1:18" hidden="1" x14ac:dyDescent="0.25">
      <c r="A11" s="6">
        <v>2010</v>
      </c>
      <c r="B11" s="7"/>
      <c r="C11" s="8">
        <v>629.39037119</v>
      </c>
      <c r="D11" s="8">
        <v>355.10341647000001</v>
      </c>
      <c r="E11" s="8">
        <v>1168.5782331299999</v>
      </c>
      <c r="F11" s="8">
        <v>134.85163766999995</v>
      </c>
      <c r="G11" s="8">
        <v>2287.9236584599998</v>
      </c>
      <c r="H11" s="8">
        <v>54.679752659999998</v>
      </c>
      <c r="I11" s="8">
        <v>0</v>
      </c>
      <c r="J11" s="8">
        <v>94.975742370000006</v>
      </c>
      <c r="K11" s="8">
        <v>16.432315339999999</v>
      </c>
      <c r="L11" s="8">
        <v>0</v>
      </c>
      <c r="M11" s="8">
        <v>0</v>
      </c>
      <c r="N11" s="8">
        <v>436.68985299000002</v>
      </c>
      <c r="O11" s="8">
        <v>602.77766336000002</v>
      </c>
      <c r="P11" s="9">
        <v>0</v>
      </c>
      <c r="Q11" s="8">
        <v>0</v>
      </c>
      <c r="R11" s="8">
        <v>2890.70132182</v>
      </c>
    </row>
    <row r="12" spans="1:18" hidden="1" x14ac:dyDescent="0.25">
      <c r="A12" s="6">
        <v>2011</v>
      </c>
      <c r="B12" s="7"/>
      <c r="C12" s="8">
        <v>764.22180037999999</v>
      </c>
      <c r="D12" s="8">
        <v>393.85621707000001</v>
      </c>
      <c r="E12" s="8">
        <v>1316.5536199200001</v>
      </c>
      <c r="F12" s="8">
        <v>146.13267039000016</v>
      </c>
      <c r="G12" s="8">
        <v>2620.7643077600001</v>
      </c>
      <c r="H12" s="8">
        <v>54.086605210000002</v>
      </c>
      <c r="I12" s="8">
        <v>0</v>
      </c>
      <c r="J12" s="8">
        <v>172.03648093000001</v>
      </c>
      <c r="K12" s="8">
        <v>16.195634699999999</v>
      </c>
      <c r="L12" s="8">
        <v>0</v>
      </c>
      <c r="M12" s="8">
        <v>0</v>
      </c>
      <c r="N12" s="8">
        <v>628.78955232999988</v>
      </c>
      <c r="O12" s="8">
        <v>871.10827316999996</v>
      </c>
      <c r="P12" s="9">
        <v>0</v>
      </c>
      <c r="Q12" s="8">
        <v>0</v>
      </c>
      <c r="R12" s="8">
        <v>3491.8725809299999</v>
      </c>
    </row>
    <row r="13" spans="1:18" x14ac:dyDescent="0.25">
      <c r="A13" s="6">
        <v>2012</v>
      </c>
      <c r="B13" s="7"/>
      <c r="C13" s="8">
        <v>936.00331325000002</v>
      </c>
      <c r="D13" s="8">
        <v>442.97282089000004</v>
      </c>
      <c r="E13" s="8">
        <v>1510.9845881900001</v>
      </c>
      <c r="F13" s="8">
        <v>150.90779965999945</v>
      </c>
      <c r="G13" s="8">
        <v>3040.8685219899999</v>
      </c>
      <c r="H13" s="8">
        <v>55.549966179999998</v>
      </c>
      <c r="I13" s="8">
        <v>0</v>
      </c>
      <c r="J13" s="8">
        <v>92.966730589999997</v>
      </c>
      <c r="K13" s="8">
        <v>15.730360149999999</v>
      </c>
      <c r="L13" s="8">
        <v>0</v>
      </c>
      <c r="M13" s="8">
        <v>0</v>
      </c>
      <c r="N13" s="8">
        <v>490.65671332000011</v>
      </c>
      <c r="O13" s="8">
        <v>654.90377024000009</v>
      </c>
      <c r="P13" s="8">
        <v>0</v>
      </c>
      <c r="Q13" s="8">
        <v>500</v>
      </c>
      <c r="R13" s="8">
        <v>4195.7722922299999</v>
      </c>
    </row>
    <row r="14" spans="1:18" x14ac:dyDescent="0.25">
      <c r="A14" s="6">
        <v>2013</v>
      </c>
      <c r="B14" s="7"/>
      <c r="C14" s="8">
        <v>1179.40934408</v>
      </c>
      <c r="D14" s="8">
        <v>498.58751273999997</v>
      </c>
      <c r="E14" s="8">
        <v>1628.75829135</v>
      </c>
      <c r="F14" s="8">
        <v>153.00578136000013</v>
      </c>
      <c r="G14" s="8">
        <v>3459.7609295299999</v>
      </c>
      <c r="H14" s="8">
        <v>58.518535210000003</v>
      </c>
      <c r="I14" s="8">
        <v>0</v>
      </c>
      <c r="J14" s="8">
        <v>80.296980250000004</v>
      </c>
      <c r="K14" s="8">
        <v>15.363058130000001</v>
      </c>
      <c r="L14" s="8">
        <v>0</v>
      </c>
      <c r="M14" s="8">
        <v>0</v>
      </c>
      <c r="N14" s="8">
        <v>647.84390681999992</v>
      </c>
      <c r="O14" s="8">
        <v>802.02248040999996</v>
      </c>
      <c r="P14" s="8">
        <v>0</v>
      </c>
      <c r="Q14" s="8">
        <v>1000</v>
      </c>
      <c r="R14" s="8">
        <v>5261.7834099399997</v>
      </c>
    </row>
    <row r="15" spans="1:18" x14ac:dyDescent="0.25">
      <c r="A15" s="6">
        <v>2014</v>
      </c>
      <c r="B15" s="7"/>
      <c r="C15" s="8">
        <v>1458.38825389</v>
      </c>
      <c r="D15" s="8">
        <v>498.55373169000001</v>
      </c>
      <c r="E15" s="8">
        <v>1772.2653246</v>
      </c>
      <c r="F15" s="8">
        <v>171.91520082999978</v>
      </c>
      <c r="G15" s="8">
        <v>3901.1225110099999</v>
      </c>
      <c r="H15" s="8">
        <v>51.86446394</v>
      </c>
      <c r="I15" s="8">
        <v>0</v>
      </c>
      <c r="J15" s="8">
        <v>70.918991969999993</v>
      </c>
      <c r="K15" s="8">
        <v>14.1072842</v>
      </c>
      <c r="L15" s="8">
        <v>0</v>
      </c>
      <c r="M15" s="8">
        <v>0</v>
      </c>
      <c r="N15" s="8">
        <v>698.21512745000007</v>
      </c>
      <c r="O15" s="8">
        <v>835.10586755999998</v>
      </c>
      <c r="P15" s="9">
        <v>0</v>
      </c>
      <c r="Q15" s="8">
        <v>1000</v>
      </c>
      <c r="R15" s="8">
        <v>5736.2283785700001</v>
      </c>
    </row>
    <row r="16" spans="1:18" x14ac:dyDescent="0.25">
      <c r="A16" s="6">
        <v>2015</v>
      </c>
      <c r="B16" s="7"/>
      <c r="C16" s="8">
        <v>1768.5</v>
      </c>
      <c r="D16" s="8">
        <v>735.37515760000008</v>
      </c>
      <c r="E16" s="8">
        <v>1900.8429418400001</v>
      </c>
      <c r="F16" s="8">
        <v>246.87313445999962</v>
      </c>
      <c r="G16" s="8">
        <v>4651.5912338999997</v>
      </c>
      <c r="H16" s="8">
        <v>47.340520550000001</v>
      </c>
      <c r="I16" s="8">
        <v>0</v>
      </c>
      <c r="J16" s="8">
        <v>55.979604250000001</v>
      </c>
      <c r="K16" s="8">
        <v>13.10997862</v>
      </c>
      <c r="L16" s="8">
        <v>0</v>
      </c>
      <c r="M16" s="8">
        <v>0</v>
      </c>
      <c r="N16" s="8">
        <v>563.14189768000006</v>
      </c>
      <c r="O16" s="8">
        <v>679.57200109999997</v>
      </c>
      <c r="P16" s="9">
        <v>0</v>
      </c>
      <c r="Q16" s="8">
        <v>1000</v>
      </c>
      <c r="R16" s="8">
        <v>6331.163235</v>
      </c>
    </row>
    <row r="17" spans="1:18" x14ac:dyDescent="0.25">
      <c r="A17" s="6">
        <v>2016</v>
      </c>
      <c r="B17" s="7"/>
      <c r="C17" s="8">
        <v>2096.944</v>
      </c>
      <c r="D17" s="8">
        <v>768.726</v>
      </c>
      <c r="E17" s="8">
        <v>2088.181</v>
      </c>
      <c r="F17" s="8">
        <v>329.01200000000017</v>
      </c>
      <c r="G17" s="8">
        <v>5282.8630000000003</v>
      </c>
      <c r="H17" s="8">
        <v>46.207999999999998</v>
      </c>
      <c r="I17" s="8">
        <v>0</v>
      </c>
      <c r="J17" s="8">
        <v>41.04</v>
      </c>
      <c r="K17" s="8">
        <v>12.035</v>
      </c>
      <c r="L17" s="8">
        <v>0</v>
      </c>
      <c r="M17" s="8">
        <v>1.083</v>
      </c>
      <c r="N17" s="8">
        <v>618.36400000000015</v>
      </c>
      <c r="O17" s="8">
        <v>718.73</v>
      </c>
      <c r="P17" s="8">
        <v>0</v>
      </c>
      <c r="Q17" s="8">
        <v>1000</v>
      </c>
      <c r="R17" s="8">
        <v>7001.5930000000008</v>
      </c>
    </row>
    <row r="18" spans="1:18" x14ac:dyDescent="0.25">
      <c r="A18" s="6">
        <v>2017</v>
      </c>
      <c r="B18" s="7"/>
      <c r="C18" s="8">
        <v>2567.0932180599998</v>
      </c>
      <c r="D18" s="8">
        <v>830.34653419000006</v>
      </c>
      <c r="E18" s="8">
        <v>2359.6259703199999</v>
      </c>
      <c r="F18" s="8">
        <v>402.63427743000011</v>
      </c>
      <c r="G18" s="8">
        <v>6159.7</v>
      </c>
      <c r="H18" s="8">
        <v>58.929373579999996</v>
      </c>
      <c r="I18" s="8">
        <v>0</v>
      </c>
      <c r="J18" s="8">
        <v>26.100828960000001</v>
      </c>
      <c r="K18" s="8">
        <v>11.4</v>
      </c>
      <c r="L18" s="8">
        <v>0</v>
      </c>
      <c r="M18" s="8">
        <v>1.3368979999999999</v>
      </c>
      <c r="N18" s="8">
        <v>889.48004133000006</v>
      </c>
      <c r="O18" s="8">
        <v>987.24714186999995</v>
      </c>
      <c r="P18" s="8">
        <v>0</v>
      </c>
      <c r="Q18" s="8">
        <v>2000</v>
      </c>
      <c r="R18" s="8">
        <v>9146.9471418699995</v>
      </c>
    </row>
    <row r="19" spans="1:18" x14ac:dyDescent="0.25">
      <c r="A19" s="6">
        <v>2018</v>
      </c>
      <c r="B19" s="7"/>
      <c r="C19" s="8">
        <v>2905.4613600009998</v>
      </c>
      <c r="D19" s="8">
        <v>853.24299705999999</v>
      </c>
      <c r="E19" s="8">
        <v>2454.5881401400002</v>
      </c>
      <c r="F19" s="8">
        <v>512.40310984400003</v>
      </c>
      <c r="G19" s="8">
        <v>6725.6956070449996</v>
      </c>
      <c r="H19" s="8">
        <v>62.623326949999999</v>
      </c>
      <c r="I19" s="8">
        <v>0</v>
      </c>
      <c r="J19" s="8">
        <v>23.831191579999999</v>
      </c>
      <c r="K19" s="8">
        <v>10.3544684</v>
      </c>
      <c r="L19" s="8">
        <v>0</v>
      </c>
      <c r="M19" s="8">
        <v>1.5771406699999999</v>
      </c>
      <c r="N19" s="8">
        <v>1087.6365599219994</v>
      </c>
      <c r="O19" s="8">
        <v>1186.0226875219996</v>
      </c>
      <c r="P19" s="8">
        <v>0</v>
      </c>
      <c r="Q19" s="8">
        <v>2000</v>
      </c>
      <c r="R19" s="8">
        <v>9911.7182945669992</v>
      </c>
    </row>
    <row r="20" spans="1:18" x14ac:dyDescent="0.25">
      <c r="A20" s="6">
        <v>2019</v>
      </c>
      <c r="B20" s="7"/>
      <c r="C20" s="8">
        <v>3354.8587811230004</v>
      </c>
      <c r="D20" s="8">
        <v>941.56864248600004</v>
      </c>
      <c r="E20" s="8">
        <v>2599.2735306299996</v>
      </c>
      <c r="F20" s="8">
        <v>588.30573278699922</v>
      </c>
      <c r="G20" s="8">
        <v>7484.0066870259998</v>
      </c>
      <c r="H20" s="8">
        <v>65.390008603000012</v>
      </c>
      <c r="I20" s="8">
        <v>0</v>
      </c>
      <c r="J20" s="8">
        <v>21.56155506</v>
      </c>
      <c r="K20" s="8">
        <v>9.342610466</v>
      </c>
      <c r="L20" s="8">
        <v>0</v>
      </c>
      <c r="M20" s="8">
        <v>2.365263267</v>
      </c>
      <c r="N20" s="8">
        <v>1391.3962585709999</v>
      </c>
      <c r="O20" s="8">
        <v>1490.055695967</v>
      </c>
      <c r="P20" s="8">
        <v>33.373971238000003</v>
      </c>
      <c r="Q20" s="8">
        <v>2000</v>
      </c>
      <c r="R20" s="8">
        <v>11007.436354230998</v>
      </c>
    </row>
    <row r="21" spans="1:18" x14ac:dyDescent="0.25">
      <c r="A21" s="6">
        <v>2020</v>
      </c>
      <c r="B21" s="7"/>
      <c r="C21" s="8">
        <v>3811.916017506001</v>
      </c>
      <c r="D21" s="8">
        <v>1325.0252857549999</v>
      </c>
      <c r="E21" s="8">
        <v>2505.68224194</v>
      </c>
      <c r="F21" s="8">
        <v>632.92071807100001</v>
      </c>
      <c r="G21" s="8">
        <v>8275.5442632720005</v>
      </c>
      <c r="H21" s="8">
        <v>71.065550209000008</v>
      </c>
      <c r="I21" s="8">
        <v>0</v>
      </c>
      <c r="J21" s="8">
        <v>19.291917680000001</v>
      </c>
      <c r="K21" s="8">
        <v>8.5065080030000004</v>
      </c>
      <c r="L21" s="8">
        <v>0</v>
      </c>
      <c r="M21" s="8">
        <v>4.3700372359999999</v>
      </c>
      <c r="N21" s="8">
        <v>1469.4782480929998</v>
      </c>
      <c r="O21" s="8">
        <v>1572.7122612209998</v>
      </c>
      <c r="P21" s="8">
        <v>52.760539739000002</v>
      </c>
      <c r="Q21" s="8">
        <v>2000</v>
      </c>
      <c r="R21" s="8">
        <v>11901.017064232001</v>
      </c>
    </row>
    <row r="22" spans="1:18" x14ac:dyDescent="0.25">
      <c r="A22" s="6">
        <v>2021</v>
      </c>
      <c r="B22" s="7"/>
      <c r="C22" s="8">
        <v>3943.5160000000001</v>
      </c>
      <c r="D22" s="8">
        <v>1443.885</v>
      </c>
      <c r="E22" s="8">
        <v>2661.8</v>
      </c>
      <c r="F22" s="8">
        <v>650.38</v>
      </c>
      <c r="G22" s="8">
        <v>8699.5810000000001</v>
      </c>
      <c r="H22" s="8">
        <v>65.828999999999994</v>
      </c>
      <c r="I22" s="8">
        <v>0</v>
      </c>
      <c r="J22" s="8">
        <v>17.021999999999998</v>
      </c>
      <c r="K22" s="8">
        <v>7.4249999999999998</v>
      </c>
      <c r="L22" s="8">
        <v>0</v>
      </c>
      <c r="M22" s="8">
        <v>4.2210000000000001</v>
      </c>
      <c r="N22" s="8">
        <v>1809.568</v>
      </c>
      <c r="O22" s="8">
        <v>1904.0650000000001</v>
      </c>
      <c r="P22" s="8">
        <v>94.033000000000001</v>
      </c>
      <c r="Q22" s="8">
        <v>2000</v>
      </c>
      <c r="R22" s="8">
        <v>12697.679</v>
      </c>
    </row>
    <row r="23" spans="1:18" x14ac:dyDescent="0.25">
      <c r="A23" s="6"/>
      <c r="B23" s="7"/>
      <c r="C23" s="8"/>
      <c r="D23" s="8"/>
      <c r="E23" s="8"/>
      <c r="F23" s="8"/>
      <c r="G23" s="10"/>
      <c r="H23" s="8"/>
      <c r="I23" s="8"/>
      <c r="J23" s="10"/>
      <c r="K23" s="8"/>
      <c r="L23" s="8"/>
      <c r="M23" s="10"/>
      <c r="N23" s="8"/>
      <c r="O23" s="8"/>
      <c r="P23" s="10"/>
      <c r="Q23" s="8"/>
      <c r="R23" s="8"/>
    </row>
    <row r="24" spans="1:18" hidden="1" x14ac:dyDescent="0.25">
      <c r="A24" s="6">
        <v>2009</v>
      </c>
      <c r="B24" s="7"/>
      <c r="C24" s="8"/>
      <c r="D24" s="8"/>
      <c r="E24" s="8"/>
      <c r="F24" s="8"/>
      <c r="G24" s="10"/>
      <c r="H24" s="8"/>
      <c r="I24" s="8"/>
      <c r="J24" s="10"/>
      <c r="K24" s="8"/>
      <c r="L24" s="8"/>
      <c r="M24" s="10"/>
      <c r="N24" s="8"/>
      <c r="O24" s="8"/>
      <c r="P24" s="10"/>
      <c r="Q24" s="8"/>
      <c r="R24" s="8"/>
    </row>
    <row r="25" spans="1:18" hidden="1" x14ac:dyDescent="0.25">
      <c r="A25" s="11" t="s">
        <v>16</v>
      </c>
      <c r="B25" s="12"/>
      <c r="C25" s="13">
        <v>443.55680694</v>
      </c>
      <c r="D25" s="8">
        <v>276.00653432999997</v>
      </c>
      <c r="E25" s="8">
        <v>958.19358223999996</v>
      </c>
      <c r="F25" s="8">
        <v>129.5700039699999</v>
      </c>
      <c r="G25" s="10">
        <v>1807.32692748</v>
      </c>
      <c r="H25" s="8">
        <v>52.953651619999995</v>
      </c>
      <c r="I25" s="8">
        <v>0</v>
      </c>
      <c r="J25" s="10">
        <v>114.02775201999999</v>
      </c>
      <c r="K25" s="8">
        <v>100.34759856999999</v>
      </c>
      <c r="L25" s="8">
        <v>0</v>
      </c>
      <c r="M25" s="10">
        <v>0</v>
      </c>
      <c r="N25" s="8">
        <v>352.80592039000004</v>
      </c>
      <c r="O25" s="8">
        <v>620.13492259999998</v>
      </c>
      <c r="P25" s="10">
        <v>0</v>
      </c>
      <c r="Q25" s="8">
        <v>0</v>
      </c>
      <c r="R25" s="8"/>
    </row>
    <row r="26" spans="1:18" hidden="1" x14ac:dyDescent="0.25">
      <c r="A26" s="11" t="s">
        <v>17</v>
      </c>
      <c r="B26" s="12"/>
      <c r="C26" s="13">
        <v>467.41663104000003</v>
      </c>
      <c r="D26" s="8">
        <v>295.31014985000002</v>
      </c>
      <c r="E26" s="8">
        <v>952.86168767000004</v>
      </c>
      <c r="F26" s="8">
        <v>134.02352698999994</v>
      </c>
      <c r="G26" s="10">
        <v>1849.6119955500001</v>
      </c>
      <c r="H26" s="8">
        <v>56.498653479999994</v>
      </c>
      <c r="I26" s="8">
        <v>0</v>
      </c>
      <c r="J26" s="10">
        <v>107.69287684999999</v>
      </c>
      <c r="K26" s="8">
        <v>100.35428511000001</v>
      </c>
      <c r="L26" s="8">
        <v>0</v>
      </c>
      <c r="M26" s="10">
        <v>0</v>
      </c>
      <c r="N26" s="8">
        <v>373.45403931999988</v>
      </c>
      <c r="O26" s="8">
        <v>637.99985475999995</v>
      </c>
      <c r="P26" s="10">
        <v>0</v>
      </c>
      <c r="Q26" s="8">
        <v>0</v>
      </c>
      <c r="R26" s="8"/>
    </row>
    <row r="27" spans="1:18" hidden="1" x14ac:dyDescent="0.25">
      <c r="A27" s="11" t="s">
        <v>18</v>
      </c>
      <c r="B27" s="12"/>
      <c r="C27" s="13">
        <v>476.90259803999999</v>
      </c>
      <c r="D27" s="8">
        <v>306.90970162000002</v>
      </c>
      <c r="E27" s="8">
        <v>987.02525237999998</v>
      </c>
      <c r="F27" s="8">
        <v>138.07559717999993</v>
      </c>
      <c r="G27" s="10">
        <v>1908.9131492199999</v>
      </c>
      <c r="H27" s="8">
        <v>58.487357490000001</v>
      </c>
      <c r="I27" s="8">
        <v>0</v>
      </c>
      <c r="J27" s="10">
        <v>107.69287684999999</v>
      </c>
      <c r="K27" s="8">
        <v>97.025089750000006</v>
      </c>
      <c r="L27" s="8">
        <v>0</v>
      </c>
      <c r="M27" s="10">
        <v>0</v>
      </c>
      <c r="N27" s="8">
        <v>389.36763793999995</v>
      </c>
      <c r="O27" s="8">
        <v>652.57296202999999</v>
      </c>
      <c r="P27" s="10">
        <v>0</v>
      </c>
      <c r="Q27" s="8">
        <v>0</v>
      </c>
      <c r="R27" s="8"/>
    </row>
    <row r="28" spans="1:18" hidden="1" x14ac:dyDescent="0.25">
      <c r="A28" s="11" t="s">
        <v>19</v>
      </c>
      <c r="B28" s="12"/>
      <c r="C28" s="13">
        <v>519.39273141000001</v>
      </c>
      <c r="D28" s="8">
        <v>315.2182004</v>
      </c>
      <c r="E28" s="8">
        <v>1020.03238146</v>
      </c>
      <c r="F28" s="8">
        <v>138.6298630499997</v>
      </c>
      <c r="G28" s="10">
        <v>1993.2731763199999</v>
      </c>
      <c r="H28" s="8">
        <v>58.365609339999999</v>
      </c>
      <c r="I28" s="8">
        <v>0</v>
      </c>
      <c r="J28" s="10">
        <v>101.35800168999999</v>
      </c>
      <c r="K28" s="8">
        <v>19.32452288</v>
      </c>
      <c r="L28" s="8">
        <v>0</v>
      </c>
      <c r="M28" s="10">
        <v>0</v>
      </c>
      <c r="N28" s="8">
        <v>428.3229187</v>
      </c>
      <c r="O28" s="8">
        <v>607.37105260999999</v>
      </c>
      <c r="P28" s="10">
        <v>0</v>
      </c>
      <c r="Q28" s="8">
        <v>0</v>
      </c>
      <c r="R28" s="8"/>
    </row>
    <row r="29" spans="1:18" hidden="1" x14ac:dyDescent="0.25">
      <c r="A29" s="14">
        <v>2010</v>
      </c>
      <c r="B29" s="15"/>
      <c r="C29" s="13"/>
      <c r="D29" s="8"/>
      <c r="E29" s="8"/>
      <c r="F29" s="8"/>
      <c r="G29" s="10"/>
      <c r="H29" s="8"/>
      <c r="I29" s="8"/>
      <c r="J29" s="10"/>
      <c r="K29" s="8"/>
      <c r="L29" s="8"/>
      <c r="M29" s="10"/>
      <c r="N29" s="8"/>
      <c r="O29" s="8"/>
      <c r="P29" s="10"/>
      <c r="Q29" s="8"/>
      <c r="R29" s="8"/>
    </row>
    <row r="30" spans="1:18" hidden="1" x14ac:dyDescent="0.25">
      <c r="A30" s="11" t="s">
        <v>16</v>
      </c>
      <c r="B30" s="12"/>
      <c r="C30" s="13">
        <v>512.77780146999999</v>
      </c>
      <c r="D30" s="8">
        <v>317.63585325000003</v>
      </c>
      <c r="E30" s="8">
        <v>1042.35089223</v>
      </c>
      <c r="F30" s="8">
        <v>136.08127339999987</v>
      </c>
      <c r="G30" s="10">
        <v>2008.8458203499999</v>
      </c>
      <c r="H30" s="8">
        <v>54.622286809999999</v>
      </c>
      <c r="I30" s="8">
        <v>0</v>
      </c>
      <c r="J30" s="10">
        <v>101.35800168999999</v>
      </c>
      <c r="K30" s="8">
        <v>16.492533470000001</v>
      </c>
      <c r="L30" s="8">
        <v>0</v>
      </c>
      <c r="M30" s="10">
        <v>0</v>
      </c>
      <c r="N30" s="8">
        <v>450.29603164999997</v>
      </c>
      <c r="O30" s="8">
        <v>622.76885361999996</v>
      </c>
      <c r="P30" s="10">
        <v>0</v>
      </c>
      <c r="Q30" s="8">
        <v>0</v>
      </c>
      <c r="R30" s="8"/>
    </row>
    <row r="31" spans="1:18" hidden="1" x14ac:dyDescent="0.25">
      <c r="A31" s="11" t="s">
        <v>17</v>
      </c>
      <c r="B31" s="12"/>
      <c r="C31" s="13">
        <v>521.54988896999998</v>
      </c>
      <c r="D31" s="8">
        <v>313.49031413</v>
      </c>
      <c r="E31" s="8">
        <v>1056.4632214000001</v>
      </c>
      <c r="F31" s="8">
        <v>130.32876224000006</v>
      </c>
      <c r="G31" s="10">
        <v>2021.83218674</v>
      </c>
      <c r="H31" s="8">
        <v>49.637556170000003</v>
      </c>
      <c r="I31" s="8">
        <v>0</v>
      </c>
      <c r="J31" s="10">
        <v>95.540458529999995</v>
      </c>
      <c r="K31" s="8">
        <v>15.91728226</v>
      </c>
      <c r="L31" s="8">
        <v>0</v>
      </c>
      <c r="M31" s="10">
        <v>0</v>
      </c>
      <c r="N31" s="8">
        <v>467.73982126999999</v>
      </c>
      <c r="O31" s="8">
        <v>628.83511823000003</v>
      </c>
      <c r="P31" s="10">
        <v>0</v>
      </c>
      <c r="Q31" s="8">
        <v>0</v>
      </c>
      <c r="R31" s="8"/>
    </row>
    <row r="32" spans="1:18" hidden="1" x14ac:dyDescent="0.25">
      <c r="A32" s="11" t="s">
        <v>18</v>
      </c>
      <c r="B32" s="12"/>
      <c r="C32" s="13">
        <v>528.49833149999995</v>
      </c>
      <c r="D32" s="8">
        <v>338.24878969000002</v>
      </c>
      <c r="E32" s="8">
        <v>1097.63452661</v>
      </c>
      <c r="F32" s="8">
        <v>135.07442742000012</v>
      </c>
      <c r="G32" s="10">
        <v>2099.45607522</v>
      </c>
      <c r="H32" s="8">
        <v>55.786903770000002</v>
      </c>
      <c r="I32" s="8">
        <v>0</v>
      </c>
      <c r="J32" s="10">
        <v>98.190890530000004</v>
      </c>
      <c r="K32" s="8">
        <v>16.59304676</v>
      </c>
      <c r="L32" s="8">
        <v>0</v>
      </c>
      <c r="M32" s="10">
        <v>0</v>
      </c>
      <c r="N32" s="8">
        <v>474.81872283000001</v>
      </c>
      <c r="O32" s="8">
        <v>645.38956388999998</v>
      </c>
      <c r="P32" s="10">
        <v>0</v>
      </c>
      <c r="Q32" s="8">
        <v>0</v>
      </c>
      <c r="R32" s="8"/>
    </row>
    <row r="33" spans="1:18" hidden="1" x14ac:dyDescent="0.25">
      <c r="A33" s="11" t="s">
        <v>19</v>
      </c>
      <c r="B33" s="12"/>
      <c r="C33" s="13">
        <v>629.39037119</v>
      </c>
      <c r="D33" s="8">
        <v>355.10341647000001</v>
      </c>
      <c r="E33" s="8">
        <v>1168.5782331299999</v>
      </c>
      <c r="F33" s="8">
        <v>134.85163766999995</v>
      </c>
      <c r="G33" s="10">
        <v>2287.9236584599998</v>
      </c>
      <c r="H33" s="8">
        <v>54.679752659999998</v>
      </c>
      <c r="I33" s="8">
        <v>0</v>
      </c>
      <c r="J33" s="10">
        <v>94.975742370000006</v>
      </c>
      <c r="K33" s="8">
        <v>16.432315339999999</v>
      </c>
      <c r="L33" s="8">
        <v>0</v>
      </c>
      <c r="M33" s="10">
        <v>0</v>
      </c>
      <c r="N33" s="8">
        <v>436.68985299000002</v>
      </c>
      <c r="O33" s="8">
        <v>602.77766336000002</v>
      </c>
      <c r="P33" s="10">
        <v>0</v>
      </c>
      <c r="Q33" s="8">
        <v>0</v>
      </c>
      <c r="R33" s="8"/>
    </row>
    <row r="34" spans="1:18" hidden="1" x14ac:dyDescent="0.25">
      <c r="A34" s="6">
        <v>2011</v>
      </c>
      <c r="B34" s="7"/>
      <c r="C34" s="13"/>
      <c r="D34" s="8"/>
      <c r="E34" s="8"/>
      <c r="F34" s="8"/>
      <c r="G34" s="10"/>
      <c r="H34" s="8"/>
      <c r="I34" s="8"/>
      <c r="J34" s="10"/>
      <c r="K34" s="8"/>
      <c r="L34" s="8"/>
      <c r="M34" s="10"/>
      <c r="N34" s="8"/>
      <c r="O34" s="8"/>
      <c r="P34" s="10"/>
      <c r="Q34" s="8"/>
      <c r="R34" s="8"/>
    </row>
    <row r="35" spans="1:18" hidden="1" x14ac:dyDescent="0.25">
      <c r="A35" s="11" t="s">
        <v>16</v>
      </c>
      <c r="B35" s="12"/>
      <c r="C35" s="13">
        <v>634.34541058000002</v>
      </c>
      <c r="D35" s="8">
        <v>369.14456970999998</v>
      </c>
      <c r="E35" s="8">
        <v>1188.8610079699999</v>
      </c>
      <c r="F35" s="8">
        <v>139.29512601999977</v>
      </c>
      <c r="G35" s="16">
        <v>2331.6461142799999</v>
      </c>
      <c r="H35" s="8">
        <v>58.395671530000001</v>
      </c>
      <c r="I35" s="8">
        <v>0</v>
      </c>
      <c r="J35" s="10">
        <v>107.60933127</v>
      </c>
      <c r="K35" s="8">
        <v>16.826431929999998</v>
      </c>
      <c r="L35" s="8">
        <v>0</v>
      </c>
      <c r="M35" s="10">
        <v>0</v>
      </c>
      <c r="N35" s="8">
        <v>461.52899272000002</v>
      </c>
      <c r="O35" s="8">
        <v>644.36042744999997</v>
      </c>
      <c r="P35" s="10">
        <v>0</v>
      </c>
      <c r="Q35" s="8">
        <v>0</v>
      </c>
      <c r="R35" s="8"/>
    </row>
    <row r="36" spans="1:18" hidden="1" x14ac:dyDescent="0.25">
      <c r="A36" s="11" t="s">
        <v>17</v>
      </c>
      <c r="B36" s="12"/>
      <c r="C36" s="13">
        <v>647.65452455000002</v>
      </c>
      <c r="D36" s="8">
        <v>386.97069719000001</v>
      </c>
      <c r="E36" s="8">
        <v>1206.96648411</v>
      </c>
      <c r="F36" s="8">
        <v>139.73734837000006</v>
      </c>
      <c r="G36" s="10">
        <v>2381.3290542200002</v>
      </c>
      <c r="H36" s="8">
        <v>59.720249469999999</v>
      </c>
      <c r="I36" s="8">
        <v>0</v>
      </c>
      <c r="J36" s="10">
        <v>101.5254561</v>
      </c>
      <c r="K36" s="8">
        <v>16.92887232</v>
      </c>
      <c r="L36" s="8">
        <v>0</v>
      </c>
      <c r="M36" s="10">
        <v>0</v>
      </c>
      <c r="N36" s="8">
        <v>505.57720509000001</v>
      </c>
      <c r="O36" s="8">
        <v>683.75178298000003</v>
      </c>
      <c r="P36" s="10">
        <v>0</v>
      </c>
      <c r="Q36" s="8">
        <v>0</v>
      </c>
      <c r="R36" s="8"/>
    </row>
    <row r="37" spans="1:18" hidden="1" x14ac:dyDescent="0.25">
      <c r="A37" s="11" t="s">
        <v>18</v>
      </c>
      <c r="B37" s="12"/>
      <c r="C37" s="13">
        <v>651.86138276999998</v>
      </c>
      <c r="D37" s="8">
        <v>395.84333789999999</v>
      </c>
      <c r="E37" s="17">
        <v>1265.6509554500001</v>
      </c>
      <c r="F37" s="18">
        <v>140.58639896999966</v>
      </c>
      <c r="G37" s="19">
        <v>2453.9420750899999</v>
      </c>
      <c r="H37" s="18">
        <v>56.31528153</v>
      </c>
      <c r="I37" s="18">
        <v>0</v>
      </c>
      <c r="J37" s="19">
        <v>174.93055609999999</v>
      </c>
      <c r="K37" s="18">
        <v>16.535328209999999</v>
      </c>
      <c r="L37" s="18">
        <v>0</v>
      </c>
      <c r="M37" s="19">
        <v>0</v>
      </c>
      <c r="N37" s="18">
        <v>527.50618027000007</v>
      </c>
      <c r="O37" s="17">
        <v>775.28734611000004</v>
      </c>
      <c r="P37" s="20">
        <v>0</v>
      </c>
      <c r="Q37" s="8">
        <v>0</v>
      </c>
      <c r="R37" s="8"/>
    </row>
    <row r="38" spans="1:18" hidden="1" x14ac:dyDescent="0.25">
      <c r="A38" s="11" t="s">
        <v>19</v>
      </c>
      <c r="B38" s="12"/>
      <c r="C38" s="21">
        <v>764.22180037999999</v>
      </c>
      <c r="D38" s="18">
        <v>393.85621707000001</v>
      </c>
      <c r="E38" s="18">
        <v>1316.5536199200001</v>
      </c>
      <c r="F38" s="18">
        <v>146.13267039000016</v>
      </c>
      <c r="G38" s="19">
        <v>2620.7643077600001</v>
      </c>
      <c r="H38" s="18">
        <v>54.086605210000002</v>
      </c>
      <c r="I38" s="18">
        <v>0</v>
      </c>
      <c r="J38" s="19">
        <v>172.03648093000001</v>
      </c>
      <c r="K38" s="18">
        <v>16.195634699999999</v>
      </c>
      <c r="L38" s="18">
        <v>0</v>
      </c>
      <c r="M38" s="19">
        <v>0</v>
      </c>
      <c r="N38" s="18">
        <v>628.78955232999988</v>
      </c>
      <c r="O38" s="18">
        <v>871.10827316999996</v>
      </c>
      <c r="P38" s="19">
        <v>0</v>
      </c>
      <c r="Q38" s="8">
        <v>0</v>
      </c>
      <c r="R38" s="8"/>
    </row>
    <row r="39" spans="1:18" x14ac:dyDescent="0.25">
      <c r="A39" s="6">
        <v>2012</v>
      </c>
      <c r="B39" s="7"/>
      <c r="C39" s="21"/>
      <c r="D39" s="18"/>
      <c r="E39" s="18"/>
      <c r="F39" s="18"/>
      <c r="G39" s="19"/>
      <c r="H39" s="18"/>
      <c r="I39" s="18"/>
      <c r="J39" s="19"/>
      <c r="K39" s="18"/>
      <c r="L39" s="18"/>
      <c r="M39" s="19"/>
      <c r="N39" s="18"/>
      <c r="O39" s="18"/>
      <c r="P39" s="19"/>
      <c r="Q39" s="8"/>
      <c r="R39" s="8"/>
    </row>
    <row r="40" spans="1:18" x14ac:dyDescent="0.25">
      <c r="A40" s="11" t="s">
        <v>16</v>
      </c>
      <c r="B40" s="12"/>
      <c r="C40" s="21">
        <v>758.90708463999999</v>
      </c>
      <c r="D40" s="18">
        <v>403.77090096000001</v>
      </c>
      <c r="E40" s="18">
        <v>1358.7942649900001</v>
      </c>
      <c r="F40" s="18">
        <v>151.49497141999996</v>
      </c>
      <c r="G40" s="19">
        <v>2672.9672220100001</v>
      </c>
      <c r="H40" s="18">
        <v>55.692707259999999</v>
      </c>
      <c r="I40" s="18">
        <v>0</v>
      </c>
      <c r="J40" s="19">
        <v>172.03648093000001</v>
      </c>
      <c r="K40" s="18">
        <v>16.099749429999999</v>
      </c>
      <c r="L40" s="18">
        <v>0</v>
      </c>
      <c r="M40" s="19">
        <v>0</v>
      </c>
      <c r="N40" s="18">
        <v>634.19249787000001</v>
      </c>
      <c r="O40" s="18">
        <v>878.02143549000004</v>
      </c>
      <c r="P40" s="19">
        <v>0</v>
      </c>
      <c r="Q40" s="8">
        <v>0</v>
      </c>
      <c r="R40" s="8">
        <v>3550.9886575</v>
      </c>
    </row>
    <row r="41" spans="1:18" x14ac:dyDescent="0.25">
      <c r="A41" s="22" t="s">
        <v>17</v>
      </c>
      <c r="B41" s="23"/>
      <c r="C41" s="21">
        <v>759.86042333</v>
      </c>
      <c r="D41" s="18">
        <v>407.13560870999999</v>
      </c>
      <c r="E41" s="18">
        <v>1385.31174657</v>
      </c>
      <c r="F41" s="18">
        <v>146.77433425000004</v>
      </c>
      <c r="G41" s="19">
        <v>2699.0821128600001</v>
      </c>
      <c r="H41" s="18">
        <v>52.047483329999999</v>
      </c>
      <c r="I41" s="18">
        <v>0</v>
      </c>
      <c r="J41" s="19">
        <v>165.70160576000001</v>
      </c>
      <c r="K41" s="18">
        <v>15.67831752</v>
      </c>
      <c r="L41" s="18">
        <v>0</v>
      </c>
      <c r="M41" s="19">
        <v>0</v>
      </c>
      <c r="N41" s="18">
        <v>684.4794881900001</v>
      </c>
      <c r="O41" s="18">
        <v>917.90689480000003</v>
      </c>
      <c r="P41" s="19">
        <v>0</v>
      </c>
      <c r="Q41" s="8">
        <v>0</v>
      </c>
      <c r="R41" s="8">
        <v>3616.98900766</v>
      </c>
    </row>
    <row r="42" spans="1:18" x14ac:dyDescent="0.25">
      <c r="A42" s="22" t="s">
        <v>18</v>
      </c>
      <c r="B42" s="23"/>
      <c r="C42" s="21">
        <v>770.43033190999995</v>
      </c>
      <c r="D42" s="18">
        <v>422.65729875</v>
      </c>
      <c r="E42" s="18">
        <v>1434.21401638</v>
      </c>
      <c r="F42" s="18">
        <v>151.40134274000002</v>
      </c>
      <c r="G42" s="19">
        <v>2778.7029897799998</v>
      </c>
      <c r="H42" s="18">
        <v>54.039041740000002</v>
      </c>
      <c r="I42" s="18">
        <v>0</v>
      </c>
      <c r="J42" s="19">
        <v>99.301605760000001</v>
      </c>
      <c r="K42" s="18">
        <v>15.63637954</v>
      </c>
      <c r="L42" s="18">
        <v>0</v>
      </c>
      <c r="M42" s="19">
        <v>0</v>
      </c>
      <c r="N42" s="18">
        <v>476.42008317999989</v>
      </c>
      <c r="O42" s="18">
        <v>645.39711021999995</v>
      </c>
      <c r="P42" s="19">
        <v>0</v>
      </c>
      <c r="Q42" s="8">
        <v>0</v>
      </c>
      <c r="R42" s="8">
        <v>3424.1000999999997</v>
      </c>
    </row>
    <row r="43" spans="1:18" x14ac:dyDescent="0.25">
      <c r="A43" s="22" t="s">
        <v>19</v>
      </c>
      <c r="B43" s="23"/>
      <c r="C43" s="21">
        <v>936.00331325000002</v>
      </c>
      <c r="D43" s="18">
        <v>442.97282089000004</v>
      </c>
      <c r="E43" s="18">
        <v>1510.9845881900001</v>
      </c>
      <c r="F43" s="18">
        <v>150.90779965999945</v>
      </c>
      <c r="G43" s="19">
        <v>3040.8685219899999</v>
      </c>
      <c r="H43" s="18">
        <v>55.549966179999998</v>
      </c>
      <c r="I43" s="18">
        <v>0</v>
      </c>
      <c r="J43" s="19">
        <v>92.966730589999997</v>
      </c>
      <c r="K43" s="18">
        <v>15.730360149999999</v>
      </c>
      <c r="L43" s="18">
        <v>0</v>
      </c>
      <c r="M43" s="19">
        <v>0</v>
      </c>
      <c r="N43" s="18">
        <v>490.65671332000011</v>
      </c>
      <c r="O43" s="18">
        <v>654.90377024000009</v>
      </c>
      <c r="P43" s="19">
        <v>0</v>
      </c>
      <c r="Q43" s="8">
        <v>500</v>
      </c>
      <c r="R43" s="8">
        <v>4195.7722922299999</v>
      </c>
    </row>
    <row r="44" spans="1:18" x14ac:dyDescent="0.25">
      <c r="A44" s="6">
        <v>2013</v>
      </c>
      <c r="B44" s="7"/>
      <c r="C44" s="21"/>
      <c r="D44" s="18"/>
      <c r="E44" s="18"/>
      <c r="F44" s="18"/>
      <c r="G44" s="19"/>
      <c r="H44" s="18"/>
      <c r="I44" s="18"/>
      <c r="J44" s="19"/>
      <c r="K44" s="18"/>
      <c r="L44" s="18"/>
      <c r="M44" s="19"/>
      <c r="N44" s="18"/>
      <c r="O44" s="18"/>
      <c r="P44" s="19"/>
      <c r="Q44" s="8"/>
      <c r="R44" s="8"/>
    </row>
    <row r="45" spans="1:18" x14ac:dyDescent="0.25">
      <c r="A45" s="11" t="s">
        <v>16</v>
      </c>
      <c r="B45" s="12"/>
      <c r="C45" s="21">
        <v>931.58883878999995</v>
      </c>
      <c r="D45" s="18">
        <v>438.9166889</v>
      </c>
      <c r="E45" s="18">
        <v>1501.7558805199999</v>
      </c>
      <c r="F45" s="18">
        <v>147.72447170000032</v>
      </c>
      <c r="G45" s="19">
        <v>3019.9858799100002</v>
      </c>
      <c r="H45" s="18">
        <v>53.690844079999998</v>
      </c>
      <c r="I45" s="18">
        <v>0</v>
      </c>
      <c r="J45" s="19">
        <v>92.966730589999997</v>
      </c>
      <c r="K45" s="18">
        <v>15.28714508</v>
      </c>
      <c r="L45" s="18">
        <v>0</v>
      </c>
      <c r="M45" s="19">
        <v>0</v>
      </c>
      <c r="N45" s="18">
        <v>520.15362778999997</v>
      </c>
      <c r="O45" s="18">
        <v>682.09834753999996</v>
      </c>
      <c r="P45" s="19">
        <v>0</v>
      </c>
      <c r="Q45" s="8">
        <v>500</v>
      </c>
      <c r="R45" s="8">
        <v>4202.0842274500001</v>
      </c>
    </row>
    <row r="46" spans="1:18" x14ac:dyDescent="0.25">
      <c r="A46" s="11" t="s">
        <v>17</v>
      </c>
      <c r="B46" s="12"/>
      <c r="C46" s="21">
        <v>959.92911245000005</v>
      </c>
      <c r="D46" s="18">
        <v>449.22434735999997</v>
      </c>
      <c r="E46" s="18">
        <v>1531.8670642899999</v>
      </c>
      <c r="F46" s="18">
        <v>146.45278903000008</v>
      </c>
      <c r="G46" s="19">
        <v>3087.47331313</v>
      </c>
      <c r="H46" s="18">
        <v>54.819188560000001</v>
      </c>
      <c r="I46" s="18">
        <v>0</v>
      </c>
      <c r="J46" s="19">
        <v>86.631855419999994</v>
      </c>
      <c r="K46" s="18">
        <v>15.3589421</v>
      </c>
      <c r="L46" s="18">
        <v>0</v>
      </c>
      <c r="M46" s="19">
        <v>0</v>
      </c>
      <c r="N46" s="18">
        <v>623.02643441999999</v>
      </c>
      <c r="O46" s="18">
        <v>779.83642050000003</v>
      </c>
      <c r="P46" s="19">
        <v>0</v>
      </c>
      <c r="Q46" s="8">
        <v>500</v>
      </c>
      <c r="R46" s="8">
        <v>4367.3097336299998</v>
      </c>
    </row>
    <row r="47" spans="1:18" x14ac:dyDescent="0.25">
      <c r="A47" s="11" t="s">
        <v>18</v>
      </c>
      <c r="B47" s="12"/>
      <c r="C47" s="21">
        <v>989.81286007999995</v>
      </c>
      <c r="D47" s="18">
        <v>476.66857805000001</v>
      </c>
      <c r="E47" s="18">
        <v>1553.1510390200001</v>
      </c>
      <c r="F47" s="18">
        <v>148.86921216999986</v>
      </c>
      <c r="G47" s="19">
        <v>3168.50168932</v>
      </c>
      <c r="H47" s="18">
        <v>57.076840150000002</v>
      </c>
      <c r="I47" s="18">
        <v>0</v>
      </c>
      <c r="J47" s="19">
        <v>86.631855419999994</v>
      </c>
      <c r="K47" s="18">
        <v>15.29119786</v>
      </c>
      <c r="L47" s="18">
        <v>0</v>
      </c>
      <c r="M47" s="19">
        <v>0</v>
      </c>
      <c r="N47" s="18">
        <v>622.99516654000013</v>
      </c>
      <c r="O47" s="18">
        <v>781.99505997000006</v>
      </c>
      <c r="P47" s="19">
        <v>0</v>
      </c>
      <c r="Q47" s="8">
        <v>1000</v>
      </c>
      <c r="R47" s="8">
        <v>4950.4967492899996</v>
      </c>
    </row>
    <row r="48" spans="1:18" x14ac:dyDescent="0.25">
      <c r="A48" s="11" t="s">
        <v>19</v>
      </c>
      <c r="B48" s="12"/>
      <c r="C48" s="13">
        <v>1179.40934408</v>
      </c>
      <c r="D48" s="24">
        <v>498.58751273999997</v>
      </c>
      <c r="E48" s="8">
        <v>1628.75829135</v>
      </c>
      <c r="F48" s="18">
        <v>153.00578136000013</v>
      </c>
      <c r="G48" s="10">
        <v>3459.7609295299999</v>
      </c>
      <c r="H48" s="8">
        <v>58.518535210000003</v>
      </c>
      <c r="I48" s="8">
        <v>0</v>
      </c>
      <c r="J48" s="10">
        <v>80.296980250000004</v>
      </c>
      <c r="K48" s="8">
        <v>15.363058130000001</v>
      </c>
      <c r="L48" s="8">
        <v>0</v>
      </c>
      <c r="M48" s="10">
        <v>0</v>
      </c>
      <c r="N48" s="8">
        <v>647.84390681999992</v>
      </c>
      <c r="O48" s="8">
        <v>802.02248040999996</v>
      </c>
      <c r="P48" s="10">
        <v>0</v>
      </c>
      <c r="Q48" s="8">
        <v>1000</v>
      </c>
      <c r="R48" s="8">
        <v>5261.7834099399997</v>
      </c>
    </row>
    <row r="49" spans="1:19" x14ac:dyDescent="0.25">
      <c r="A49" s="14">
        <v>2014</v>
      </c>
      <c r="B49" s="15"/>
      <c r="C49" s="21"/>
      <c r="D49" s="18"/>
      <c r="E49" s="18"/>
      <c r="F49" s="18"/>
      <c r="G49" s="19"/>
      <c r="H49" s="18"/>
      <c r="I49" s="18"/>
      <c r="J49" s="19"/>
      <c r="K49" s="18"/>
      <c r="L49" s="18"/>
      <c r="M49" s="19"/>
      <c r="N49" s="18"/>
      <c r="O49" s="18"/>
      <c r="P49" s="19"/>
      <c r="Q49" s="8"/>
      <c r="R49" s="8"/>
    </row>
    <row r="50" spans="1:19" x14ac:dyDescent="0.25">
      <c r="A50" s="11" t="s">
        <v>16</v>
      </c>
      <c r="B50" s="12"/>
      <c r="C50" s="21">
        <v>1190.0495797900001</v>
      </c>
      <c r="D50" s="18">
        <v>501.93074766000001</v>
      </c>
      <c r="E50" s="18">
        <v>1638.8694805800001</v>
      </c>
      <c r="F50" s="18">
        <v>157.7990049499997</v>
      </c>
      <c r="G50" s="19">
        <v>3488.64881298</v>
      </c>
      <c r="H50" s="18">
        <v>58.384669090000003</v>
      </c>
      <c r="I50" s="18">
        <v>0</v>
      </c>
      <c r="J50" s="19">
        <v>84.723561000000004</v>
      </c>
      <c r="K50" s="18">
        <v>15.046563819999999</v>
      </c>
      <c r="L50" s="18">
        <v>0</v>
      </c>
      <c r="M50" s="19">
        <v>0</v>
      </c>
      <c r="N50" s="18">
        <v>636.23507871000004</v>
      </c>
      <c r="O50" s="18">
        <v>794.38987262000001</v>
      </c>
      <c r="P50" s="19">
        <v>0</v>
      </c>
      <c r="Q50" s="8">
        <v>1000</v>
      </c>
      <c r="R50" s="8">
        <v>5283.0386856000005</v>
      </c>
    </row>
    <row r="51" spans="1:19" x14ac:dyDescent="0.25">
      <c r="A51" s="11" t="s">
        <v>17</v>
      </c>
      <c r="B51" s="12"/>
      <c r="C51" s="21">
        <v>1226.60752551</v>
      </c>
      <c r="D51" s="18">
        <v>508.55572338000002</v>
      </c>
      <c r="E51" s="18">
        <v>1652.56255098</v>
      </c>
      <c r="F51" s="18">
        <v>159.01320356000019</v>
      </c>
      <c r="G51" s="19">
        <v>3546.7390034300001</v>
      </c>
      <c r="H51" s="18">
        <v>57.993595409999998</v>
      </c>
      <c r="I51" s="18">
        <v>0</v>
      </c>
      <c r="J51" s="19">
        <v>78.38868583</v>
      </c>
      <c r="K51" s="18">
        <v>14.968008019999999</v>
      </c>
      <c r="L51" s="18">
        <v>0</v>
      </c>
      <c r="M51" s="19">
        <v>0</v>
      </c>
      <c r="N51" s="18">
        <v>682.98736367000004</v>
      </c>
      <c r="O51" s="18">
        <v>834.33765292999999</v>
      </c>
      <c r="P51" s="19">
        <v>0</v>
      </c>
      <c r="Q51" s="8">
        <v>1000</v>
      </c>
      <c r="R51" s="8">
        <v>5381.07665636</v>
      </c>
    </row>
    <row r="52" spans="1:19" x14ac:dyDescent="0.25">
      <c r="A52" s="22" t="s">
        <v>18</v>
      </c>
      <c r="B52" s="23"/>
      <c r="C52" s="18">
        <v>1375.6201739000001</v>
      </c>
      <c r="D52" s="18">
        <v>495.50845472000003</v>
      </c>
      <c r="E52" s="18">
        <v>1693.0304273500001</v>
      </c>
      <c r="F52" s="18">
        <v>155.71402163000039</v>
      </c>
      <c r="G52" s="18">
        <v>3719.8730776000002</v>
      </c>
      <c r="H52" s="18">
        <v>53.968578479999998</v>
      </c>
      <c r="I52" s="18">
        <v>0</v>
      </c>
      <c r="J52" s="18">
        <v>77.253867139999997</v>
      </c>
      <c r="K52" s="18">
        <v>14.33436519</v>
      </c>
      <c r="L52" s="18">
        <v>0</v>
      </c>
      <c r="M52" s="18">
        <v>0</v>
      </c>
      <c r="N52" s="18">
        <v>690.27688450999995</v>
      </c>
      <c r="O52" s="18">
        <v>835.83369531999995</v>
      </c>
      <c r="P52" s="25">
        <v>0</v>
      </c>
      <c r="Q52" s="8">
        <v>1000</v>
      </c>
      <c r="R52" s="8">
        <v>5555.7067729199998</v>
      </c>
    </row>
    <row r="53" spans="1:19" x14ac:dyDescent="0.25">
      <c r="A53" s="22" t="s">
        <v>19</v>
      </c>
      <c r="B53" s="23"/>
      <c r="C53" s="18">
        <v>1458.38825389</v>
      </c>
      <c r="D53" s="18">
        <v>498.55373169000001</v>
      </c>
      <c r="E53" s="18">
        <v>1772.2653246</v>
      </c>
      <c r="F53" s="18">
        <v>171.91520082999978</v>
      </c>
      <c r="G53" s="18">
        <v>3901.1225110099999</v>
      </c>
      <c r="H53" s="18">
        <v>51.86446394</v>
      </c>
      <c r="I53" s="18">
        <v>0</v>
      </c>
      <c r="J53" s="18">
        <v>70.918991969999993</v>
      </c>
      <c r="K53" s="18">
        <v>14.1072842</v>
      </c>
      <c r="L53" s="18">
        <v>0</v>
      </c>
      <c r="M53" s="18">
        <v>0</v>
      </c>
      <c r="N53" s="18">
        <v>698.21512745000007</v>
      </c>
      <c r="O53" s="18">
        <v>835.10586755999998</v>
      </c>
      <c r="P53" s="25">
        <v>0</v>
      </c>
      <c r="Q53" s="8">
        <v>1000</v>
      </c>
      <c r="R53" s="8">
        <v>5736.2283785700001</v>
      </c>
    </row>
    <row r="54" spans="1:19" x14ac:dyDescent="0.25">
      <c r="A54" s="14">
        <v>2015</v>
      </c>
      <c r="B54" s="15"/>
      <c r="C54" s="21"/>
      <c r="D54" s="18"/>
      <c r="E54" s="18"/>
      <c r="F54" s="18"/>
      <c r="G54" s="19"/>
      <c r="H54" s="18"/>
      <c r="I54" s="18"/>
      <c r="J54" s="19"/>
      <c r="K54" s="18"/>
      <c r="L54" s="18"/>
      <c r="M54" s="19"/>
      <c r="N54" s="18"/>
      <c r="O54" s="18"/>
      <c r="P54" s="19"/>
      <c r="Q54" s="8"/>
      <c r="R54" s="8"/>
    </row>
    <row r="55" spans="1:19" x14ac:dyDescent="0.25">
      <c r="A55" s="11" t="s">
        <v>16</v>
      </c>
      <c r="B55" s="12"/>
      <c r="C55" s="21">
        <v>1469.36450687</v>
      </c>
      <c r="D55" s="18">
        <v>481.88687591000001</v>
      </c>
      <c r="E55" s="18">
        <v>1781.84578076</v>
      </c>
      <c r="F55" s="18">
        <v>172.23761990000025</v>
      </c>
      <c r="G55" s="19">
        <v>3905.3347834400001</v>
      </c>
      <c r="H55" s="18">
        <v>46.597490819999997</v>
      </c>
      <c r="I55" s="18">
        <v>0</v>
      </c>
      <c r="J55" s="19">
        <v>69.784173280000005</v>
      </c>
      <c r="K55" s="18">
        <v>13.397690300000001</v>
      </c>
      <c r="L55" s="18">
        <v>0</v>
      </c>
      <c r="M55" s="19">
        <v>0</v>
      </c>
      <c r="N55" s="18">
        <v>692.66435526999999</v>
      </c>
      <c r="O55" s="18">
        <v>822.44370966999998</v>
      </c>
      <c r="P55" s="19">
        <v>0</v>
      </c>
      <c r="Q55" s="8">
        <v>1000</v>
      </c>
      <c r="R55" s="8">
        <v>5727.7784931100005</v>
      </c>
    </row>
    <row r="56" spans="1:19" x14ac:dyDescent="0.25">
      <c r="A56" s="22" t="s">
        <v>17</v>
      </c>
      <c r="B56" s="23"/>
      <c r="C56" s="21">
        <v>1500.04</v>
      </c>
      <c r="D56" s="18">
        <v>701.23065229999997</v>
      </c>
      <c r="E56" s="18">
        <v>1813.42618244</v>
      </c>
      <c r="F56" s="18">
        <v>192.83213615999989</v>
      </c>
      <c r="G56" s="19">
        <v>4207.5289708999999</v>
      </c>
      <c r="H56" s="18">
        <v>48.054428459999997</v>
      </c>
      <c r="I56" s="18">
        <v>0</v>
      </c>
      <c r="J56" s="19">
        <v>63.449298110000001</v>
      </c>
      <c r="K56" s="18">
        <v>13.49478092</v>
      </c>
      <c r="L56" s="18">
        <v>0</v>
      </c>
      <c r="M56" s="19">
        <v>0</v>
      </c>
      <c r="N56" s="18">
        <v>564.26084848999994</v>
      </c>
      <c r="O56" s="18">
        <v>689.25935598000001</v>
      </c>
      <c r="P56" s="19">
        <v>0</v>
      </c>
      <c r="Q56" s="8">
        <v>1000</v>
      </c>
      <c r="R56" s="8">
        <v>5896.7883268799997</v>
      </c>
    </row>
    <row r="57" spans="1:19" x14ac:dyDescent="0.25">
      <c r="A57" s="22" t="s">
        <v>18</v>
      </c>
      <c r="B57" s="23"/>
      <c r="C57" s="21">
        <v>1668.8310082200001</v>
      </c>
      <c r="D57" s="18">
        <v>706.89809528000001</v>
      </c>
      <c r="E57" s="18">
        <v>1837.34980322</v>
      </c>
      <c r="F57" s="18">
        <v>212.4644458100006</v>
      </c>
      <c r="G57" s="19">
        <v>4425.5433525300004</v>
      </c>
      <c r="H57" s="18">
        <v>48.864284949999998</v>
      </c>
      <c r="I57" s="18">
        <v>0</v>
      </c>
      <c r="J57" s="19">
        <v>62.314479419999998</v>
      </c>
      <c r="K57" s="18">
        <v>13.251133619999999</v>
      </c>
      <c r="L57" s="18">
        <v>0</v>
      </c>
      <c r="M57" s="19">
        <v>0</v>
      </c>
      <c r="N57" s="18">
        <v>554.89687602000004</v>
      </c>
      <c r="O57" s="18">
        <v>679.32677401000001</v>
      </c>
      <c r="P57" s="19">
        <v>0</v>
      </c>
      <c r="Q57" s="8">
        <v>1000</v>
      </c>
      <c r="R57" s="8">
        <v>6104.8701265400005</v>
      </c>
    </row>
    <row r="58" spans="1:19" x14ac:dyDescent="0.25">
      <c r="A58" s="22" t="s">
        <v>19</v>
      </c>
      <c r="B58" s="23"/>
      <c r="C58" s="21">
        <v>1768.5</v>
      </c>
      <c r="D58" s="18">
        <v>735.37515760000008</v>
      </c>
      <c r="E58" s="18">
        <v>1900.8429418400001</v>
      </c>
      <c r="F58" s="18">
        <v>246.87313445999962</v>
      </c>
      <c r="G58" s="19">
        <v>4651.5912338999997</v>
      </c>
      <c r="H58" s="18">
        <v>47.340520550000001</v>
      </c>
      <c r="I58" s="18">
        <v>0</v>
      </c>
      <c r="J58" s="19">
        <v>55.979604250000001</v>
      </c>
      <c r="K58" s="18">
        <v>13.10997862</v>
      </c>
      <c r="L58" s="18">
        <v>0</v>
      </c>
      <c r="M58" s="19">
        <v>0</v>
      </c>
      <c r="N58" s="18">
        <v>563.14189768000006</v>
      </c>
      <c r="O58" s="18">
        <v>679.57200109999997</v>
      </c>
      <c r="P58" s="19">
        <v>0</v>
      </c>
      <c r="Q58" s="8">
        <v>1000</v>
      </c>
      <c r="R58" s="8">
        <v>6331.163235</v>
      </c>
    </row>
    <row r="59" spans="1:19" x14ac:dyDescent="0.25">
      <c r="A59" s="14">
        <v>2016</v>
      </c>
      <c r="B59" s="15"/>
      <c r="C59" s="21"/>
      <c r="D59" s="18"/>
      <c r="E59" s="18"/>
      <c r="F59" s="18"/>
      <c r="G59" s="19"/>
      <c r="H59" s="18"/>
      <c r="I59" s="18"/>
      <c r="J59" s="19"/>
      <c r="K59" s="18"/>
      <c r="L59" s="18"/>
      <c r="M59" s="19"/>
      <c r="N59" s="18"/>
      <c r="O59" s="18"/>
      <c r="P59" s="19"/>
      <c r="Q59" s="8"/>
      <c r="R59" s="8"/>
    </row>
    <row r="60" spans="1:19" x14ac:dyDescent="0.25">
      <c r="A60" s="11" t="s">
        <v>16</v>
      </c>
      <c r="B60" s="12"/>
      <c r="C60" s="18">
        <v>1777.2080000000001</v>
      </c>
      <c r="D60" s="18">
        <v>759.43999999999994</v>
      </c>
      <c r="E60" s="18">
        <v>1915.749</v>
      </c>
      <c r="F60" s="18">
        <v>274.31099999999947</v>
      </c>
      <c r="G60" s="19">
        <v>4726.7079999999996</v>
      </c>
      <c r="H60" s="18">
        <v>49.277999999999999</v>
      </c>
      <c r="I60" s="18">
        <v>0</v>
      </c>
      <c r="J60" s="19">
        <v>54.844999999999999</v>
      </c>
      <c r="K60" s="18">
        <v>12.988</v>
      </c>
      <c r="L60" s="18">
        <v>0</v>
      </c>
      <c r="M60" s="19">
        <v>0</v>
      </c>
      <c r="N60" s="18">
        <v>562.12099999999987</v>
      </c>
      <c r="O60" s="18">
        <v>679.23199999999997</v>
      </c>
      <c r="P60" s="19">
        <v>0</v>
      </c>
      <c r="Q60" s="8">
        <v>1000</v>
      </c>
      <c r="R60" s="8">
        <v>6405.94</v>
      </c>
    </row>
    <row r="61" spans="1:19" x14ac:dyDescent="0.25">
      <c r="A61" s="22" t="s">
        <v>17</v>
      </c>
      <c r="B61" s="23"/>
      <c r="C61" s="18">
        <v>1867.7239999999999</v>
      </c>
      <c r="D61" s="18">
        <v>763.04200000000003</v>
      </c>
      <c r="E61" s="18">
        <v>1962.607</v>
      </c>
      <c r="F61" s="18">
        <v>290.82100000000037</v>
      </c>
      <c r="G61" s="19">
        <v>4884.1940000000004</v>
      </c>
      <c r="H61" s="18">
        <v>48.274000000000001</v>
      </c>
      <c r="I61" s="18">
        <v>0</v>
      </c>
      <c r="J61" s="19">
        <v>48.51</v>
      </c>
      <c r="K61" s="18">
        <v>12.689</v>
      </c>
      <c r="L61" s="18">
        <v>0</v>
      </c>
      <c r="M61" s="19">
        <v>0</v>
      </c>
      <c r="N61" s="18">
        <v>643.56899999999996</v>
      </c>
      <c r="O61" s="18">
        <v>753.04199999999992</v>
      </c>
      <c r="P61" s="19">
        <v>0</v>
      </c>
      <c r="Q61" s="8">
        <v>1000</v>
      </c>
      <c r="R61" s="8">
        <v>6637.2360000000008</v>
      </c>
      <c r="S61" s="26"/>
    </row>
    <row r="62" spans="1:19" x14ac:dyDescent="0.25">
      <c r="A62" s="22" t="s">
        <v>18</v>
      </c>
      <c r="B62" s="23"/>
      <c r="C62" s="18">
        <v>2015.788</v>
      </c>
      <c r="D62" s="18">
        <v>779.62300000000005</v>
      </c>
      <c r="E62" s="18">
        <v>2017.67</v>
      </c>
      <c r="F62" s="18">
        <v>306.41399999999976</v>
      </c>
      <c r="G62" s="19">
        <v>5119.4949999999999</v>
      </c>
      <c r="H62" s="18">
        <v>48.97</v>
      </c>
      <c r="I62" s="18">
        <v>0</v>
      </c>
      <c r="J62" s="19">
        <v>47.375</v>
      </c>
      <c r="K62" s="18">
        <v>12.472</v>
      </c>
      <c r="L62" s="18">
        <v>0</v>
      </c>
      <c r="M62" s="19">
        <v>0</v>
      </c>
      <c r="N62" s="18">
        <v>642.30700000000002</v>
      </c>
      <c r="O62" s="18">
        <v>751.12400000000002</v>
      </c>
      <c r="P62" s="19">
        <v>0</v>
      </c>
      <c r="Q62" s="8">
        <v>1000</v>
      </c>
      <c r="R62" s="8">
        <v>6870.6189999999997</v>
      </c>
    </row>
    <row r="63" spans="1:19" x14ac:dyDescent="0.25">
      <c r="A63" s="22" t="s">
        <v>19</v>
      </c>
      <c r="B63" s="23"/>
      <c r="C63" s="18">
        <v>2096.944</v>
      </c>
      <c r="D63" s="18">
        <v>768.726</v>
      </c>
      <c r="E63" s="18">
        <v>2088.181</v>
      </c>
      <c r="F63" s="18">
        <v>329.01200000000017</v>
      </c>
      <c r="G63" s="19">
        <v>5282.8630000000003</v>
      </c>
      <c r="H63" s="18">
        <v>46.207999999999998</v>
      </c>
      <c r="I63" s="18">
        <v>0</v>
      </c>
      <c r="J63" s="19">
        <v>41.04</v>
      </c>
      <c r="K63" s="18">
        <v>12.035</v>
      </c>
      <c r="L63" s="18">
        <v>0</v>
      </c>
      <c r="M63" s="19">
        <v>1.083</v>
      </c>
      <c r="N63" s="18">
        <v>618.36400000000015</v>
      </c>
      <c r="O63" s="18">
        <v>718.73</v>
      </c>
      <c r="P63" s="19">
        <v>0</v>
      </c>
      <c r="Q63" s="8">
        <v>1000</v>
      </c>
      <c r="R63" s="8">
        <v>7001.5930000000008</v>
      </c>
    </row>
    <row r="64" spans="1:19" x14ac:dyDescent="0.25">
      <c r="A64" s="14">
        <v>2017</v>
      </c>
      <c r="B64" s="15"/>
      <c r="C64" s="18"/>
      <c r="D64" s="18"/>
      <c r="E64" s="18"/>
      <c r="F64" s="18"/>
      <c r="G64" s="19"/>
      <c r="H64" s="18"/>
      <c r="I64" s="18"/>
      <c r="J64" s="19"/>
      <c r="K64" s="18"/>
      <c r="L64" s="18"/>
      <c r="M64" s="19"/>
      <c r="N64" s="18"/>
      <c r="O64" s="18"/>
      <c r="P64" s="19"/>
      <c r="Q64" s="8"/>
      <c r="R64" s="8"/>
    </row>
    <row r="65" spans="1:19" x14ac:dyDescent="0.25">
      <c r="A65" s="11" t="s">
        <v>16</v>
      </c>
      <c r="B65" s="12"/>
      <c r="C65" s="18">
        <v>2126.7260000000001</v>
      </c>
      <c r="D65" s="18">
        <v>784.26837033999993</v>
      </c>
      <c r="E65" s="18">
        <v>2125.4402379600001</v>
      </c>
      <c r="F65" s="18">
        <v>345.0739243500002</v>
      </c>
      <c r="G65" s="19">
        <v>5381.5085326500002</v>
      </c>
      <c r="H65" s="18">
        <v>49.962930980000003</v>
      </c>
      <c r="I65" s="18">
        <v>0</v>
      </c>
      <c r="J65" s="19">
        <v>39.905397839999999</v>
      </c>
      <c r="K65" s="18">
        <v>11.853278639999999</v>
      </c>
      <c r="L65" s="18">
        <v>0</v>
      </c>
      <c r="M65" s="19">
        <v>1.12843833</v>
      </c>
      <c r="N65" s="18">
        <v>646.20950839</v>
      </c>
      <c r="O65" s="18">
        <v>749.05955417999996</v>
      </c>
      <c r="P65" s="19">
        <v>0</v>
      </c>
      <c r="Q65" s="8">
        <v>2000</v>
      </c>
      <c r="R65" s="8">
        <v>8130.5680868300005</v>
      </c>
    </row>
    <row r="66" spans="1:19" x14ac:dyDescent="0.25">
      <c r="A66" s="22" t="s">
        <v>17</v>
      </c>
      <c r="B66" s="23"/>
      <c r="C66" s="18">
        <v>2286.5011924800001</v>
      </c>
      <c r="D66" s="18">
        <v>807.06600588999993</v>
      </c>
      <c r="E66" s="18">
        <v>2241.1651434700002</v>
      </c>
      <c r="F66" s="18">
        <v>353.49944238999979</v>
      </c>
      <c r="G66" s="19">
        <v>5688.2317842299999</v>
      </c>
      <c r="H66" s="18">
        <v>53.651292900000001</v>
      </c>
      <c r="I66" s="18">
        <v>0</v>
      </c>
      <c r="J66" s="19">
        <v>33.570522670000003</v>
      </c>
      <c r="K66" s="18">
        <v>11.812690180000001</v>
      </c>
      <c r="L66" s="18">
        <v>0</v>
      </c>
      <c r="M66" s="19">
        <v>1.2306057399999999</v>
      </c>
      <c r="N66" s="18">
        <v>654.39407781999989</v>
      </c>
      <c r="O66" s="18">
        <v>754.65918930999999</v>
      </c>
      <c r="P66" s="19">
        <v>0</v>
      </c>
      <c r="Q66" s="8">
        <v>2000</v>
      </c>
      <c r="R66" s="8">
        <v>8442.8909735400011</v>
      </c>
    </row>
    <row r="67" spans="1:19" x14ac:dyDescent="0.25">
      <c r="A67" s="22" t="s">
        <v>18</v>
      </c>
      <c r="B67" s="23"/>
      <c r="C67" s="18">
        <v>2344.82929577</v>
      </c>
      <c r="D67" s="18">
        <v>816.77582851</v>
      </c>
      <c r="E67" s="18">
        <v>2254.9012488200001</v>
      </c>
      <c r="F67" s="18">
        <v>386.3908095200004</v>
      </c>
      <c r="G67" s="19">
        <v>5802.8971826200004</v>
      </c>
      <c r="H67" s="18">
        <v>56.925363279999999</v>
      </c>
      <c r="I67" s="18">
        <v>0</v>
      </c>
      <c r="J67" s="19">
        <v>32.43570398</v>
      </c>
      <c r="K67" s="18">
        <v>11.64050295</v>
      </c>
      <c r="L67" s="18">
        <v>0</v>
      </c>
      <c r="M67" s="19">
        <v>1.26193635</v>
      </c>
      <c r="N67" s="18">
        <v>660.52962063999996</v>
      </c>
      <c r="O67" s="18">
        <v>762.79312719999996</v>
      </c>
      <c r="P67" s="19">
        <v>0</v>
      </c>
      <c r="Q67" s="8">
        <v>2000</v>
      </c>
      <c r="R67" s="8">
        <v>8565.69030982</v>
      </c>
    </row>
    <row r="68" spans="1:19" x14ac:dyDescent="0.25">
      <c r="A68" s="22" t="s">
        <v>19</v>
      </c>
      <c r="B68" s="23"/>
      <c r="C68" s="18">
        <v>2567.0932180599998</v>
      </c>
      <c r="D68" s="18">
        <v>830.34653419000006</v>
      </c>
      <c r="E68" s="18">
        <v>2359.6259703199999</v>
      </c>
      <c r="F68" s="18">
        <v>402.63427743000011</v>
      </c>
      <c r="G68" s="19">
        <v>6159.7</v>
      </c>
      <c r="H68" s="18">
        <v>58.929373579999996</v>
      </c>
      <c r="I68" s="18">
        <v>0</v>
      </c>
      <c r="J68" s="19">
        <v>26.100828960000001</v>
      </c>
      <c r="K68" s="18">
        <v>11.4</v>
      </c>
      <c r="L68" s="18">
        <v>0</v>
      </c>
      <c r="M68" s="19">
        <v>1.3368979999999999</v>
      </c>
      <c r="N68" s="18">
        <v>889.48004133000006</v>
      </c>
      <c r="O68" s="18">
        <v>987.24714186999995</v>
      </c>
      <c r="P68" s="19">
        <v>0</v>
      </c>
      <c r="Q68" s="8">
        <v>2000</v>
      </c>
      <c r="R68" s="8">
        <v>9146.9471418699995</v>
      </c>
    </row>
    <row r="69" spans="1:19" x14ac:dyDescent="0.25">
      <c r="A69" s="14">
        <v>2018</v>
      </c>
      <c r="B69" s="15"/>
      <c r="C69" s="18"/>
      <c r="D69" s="18"/>
      <c r="E69" s="18"/>
      <c r="F69" s="18"/>
      <c r="G69" s="19"/>
      <c r="H69" s="18"/>
      <c r="I69" s="18"/>
      <c r="J69" s="19"/>
      <c r="K69" s="18"/>
      <c r="L69" s="18"/>
      <c r="M69" s="19"/>
      <c r="N69" s="18"/>
      <c r="O69" s="18"/>
      <c r="P69" s="19"/>
      <c r="Q69" s="8"/>
      <c r="R69" s="8"/>
    </row>
    <row r="70" spans="1:19" x14ac:dyDescent="0.25">
      <c r="A70" s="11" t="s">
        <v>16</v>
      </c>
      <c r="B70" s="12"/>
      <c r="C70" s="18">
        <v>2620.1488290000002</v>
      </c>
      <c r="D70" s="18">
        <v>843.33341122000002</v>
      </c>
      <c r="E70" s="18">
        <v>2342.7455348499998</v>
      </c>
      <c r="F70" s="18">
        <v>432.49374237999973</v>
      </c>
      <c r="G70" s="19">
        <v>6238.7215174499997</v>
      </c>
      <c r="H70" s="18">
        <v>60.972931340000002</v>
      </c>
      <c r="I70" s="18">
        <v>0</v>
      </c>
      <c r="J70" s="19">
        <v>24.966010270000002</v>
      </c>
      <c r="K70" s="18">
        <v>11.25880897</v>
      </c>
      <c r="L70" s="18">
        <v>0</v>
      </c>
      <c r="M70" s="19">
        <v>1.5474136599999999</v>
      </c>
      <c r="N70" s="18">
        <v>943.30780926999989</v>
      </c>
      <c r="O70" s="18">
        <v>1042.0529735099999</v>
      </c>
      <c r="P70" s="19">
        <v>0</v>
      </c>
      <c r="Q70" s="8">
        <v>2000</v>
      </c>
      <c r="R70" s="8">
        <v>9280.7744909600005</v>
      </c>
    </row>
    <row r="71" spans="1:19" x14ac:dyDescent="0.25">
      <c r="A71" s="11" t="s">
        <v>17</v>
      </c>
      <c r="B71" s="12"/>
      <c r="C71" s="18">
        <v>2713.5467531499999</v>
      </c>
      <c r="D71" s="18">
        <v>839.09071461999997</v>
      </c>
      <c r="E71" s="18">
        <v>2343.5429636399999</v>
      </c>
      <c r="F71" s="18">
        <v>450.80640436000022</v>
      </c>
      <c r="G71" s="19">
        <v>6346.9868357699997</v>
      </c>
      <c r="H71" s="18">
        <v>57.548865669999998</v>
      </c>
      <c r="I71" s="18">
        <v>0</v>
      </c>
      <c r="J71" s="19">
        <v>24.966010270000002</v>
      </c>
      <c r="K71" s="18">
        <v>10.866760729999999</v>
      </c>
      <c r="L71" s="18">
        <v>0</v>
      </c>
      <c r="M71" s="19">
        <v>1.4979938699999999</v>
      </c>
      <c r="N71" s="18">
        <v>1003.0121438000001</v>
      </c>
      <c r="O71" s="18">
        <v>1097.89177434</v>
      </c>
      <c r="P71" s="19">
        <v>0</v>
      </c>
      <c r="Q71" s="8">
        <v>2000</v>
      </c>
      <c r="R71" s="8">
        <v>9444.8786101099995</v>
      </c>
    </row>
    <row r="72" spans="1:19" x14ac:dyDescent="0.25">
      <c r="A72" s="22" t="s">
        <v>18</v>
      </c>
      <c r="B72" s="23"/>
      <c r="C72" s="18">
        <v>2767.5742475700004</v>
      </c>
      <c r="D72" s="18">
        <v>834.72254752000003</v>
      </c>
      <c r="E72" s="18">
        <v>2392.9897744499999</v>
      </c>
      <c r="F72" s="18">
        <v>474.21777217300001</v>
      </c>
      <c r="G72" s="19">
        <v>6469.5043417120014</v>
      </c>
      <c r="H72" s="18">
        <v>58.829514780000004</v>
      </c>
      <c r="I72" s="18">
        <v>0</v>
      </c>
      <c r="J72" s="19">
        <v>23.831191579999999</v>
      </c>
      <c r="K72" s="18">
        <v>10.627936473</v>
      </c>
      <c r="L72" s="18">
        <v>0</v>
      </c>
      <c r="M72" s="19">
        <v>1.4985448800000001</v>
      </c>
      <c r="N72" s="18">
        <v>975.83632442700002</v>
      </c>
      <c r="O72" s="18">
        <v>1070.62351214</v>
      </c>
      <c r="P72" s="19">
        <v>0</v>
      </c>
      <c r="Q72" s="8">
        <v>2000</v>
      </c>
      <c r="R72" s="8">
        <v>9540.1278538520019</v>
      </c>
    </row>
    <row r="73" spans="1:19" x14ac:dyDescent="0.25">
      <c r="A73" s="22" t="s">
        <v>19</v>
      </c>
      <c r="B73" s="23"/>
      <c r="C73" s="18">
        <v>2905.4613600009998</v>
      </c>
      <c r="D73" s="18">
        <v>853.24299705999999</v>
      </c>
      <c r="E73" s="18">
        <v>2454.5881401400002</v>
      </c>
      <c r="F73" s="18">
        <v>512.40310984400003</v>
      </c>
      <c r="G73" s="20">
        <v>6725.6956070449996</v>
      </c>
      <c r="H73" s="18">
        <v>62.623326949999999</v>
      </c>
      <c r="I73" s="18">
        <v>0</v>
      </c>
      <c r="J73" s="19">
        <v>23.831191579999999</v>
      </c>
      <c r="K73" s="18">
        <v>10.3544684</v>
      </c>
      <c r="L73" s="18">
        <v>0</v>
      </c>
      <c r="M73" s="19">
        <v>1.5771406699999999</v>
      </c>
      <c r="N73" s="18">
        <v>1087.6365599219994</v>
      </c>
      <c r="O73" s="18">
        <v>1186.0226875219996</v>
      </c>
      <c r="P73" s="19">
        <v>0</v>
      </c>
      <c r="Q73" s="8">
        <v>2000</v>
      </c>
      <c r="R73" s="8">
        <v>9911.7182945669992</v>
      </c>
      <c r="S73" s="26"/>
    </row>
    <row r="74" spans="1:19" x14ac:dyDescent="0.25">
      <c r="A74" s="14">
        <v>2019</v>
      </c>
      <c r="B74" s="15"/>
      <c r="C74" s="18"/>
      <c r="D74" s="18"/>
      <c r="E74" s="18"/>
      <c r="F74" s="18"/>
      <c r="G74" s="20"/>
      <c r="H74" s="18"/>
      <c r="I74" s="18"/>
      <c r="J74" s="19"/>
      <c r="K74" s="18"/>
      <c r="L74" s="18"/>
      <c r="M74" s="19"/>
      <c r="N74" s="18"/>
      <c r="O74" s="18"/>
      <c r="P74" s="19"/>
      <c r="Q74" s="8"/>
      <c r="R74" s="8"/>
      <c r="S74" s="26"/>
    </row>
    <row r="75" spans="1:19" x14ac:dyDescent="0.25">
      <c r="A75" s="22" t="s">
        <v>16</v>
      </c>
      <c r="B75" s="23"/>
      <c r="C75" s="18">
        <v>2917.7527059149998</v>
      </c>
      <c r="D75" s="18">
        <v>862.38648228600005</v>
      </c>
      <c r="E75" s="18">
        <v>2419.2491256899998</v>
      </c>
      <c r="F75" s="18">
        <v>516.6122179039985</v>
      </c>
      <c r="G75" s="20">
        <v>6716.0005317949981</v>
      </c>
      <c r="H75" s="18">
        <v>61.607710516999994</v>
      </c>
      <c r="I75" s="18">
        <v>0</v>
      </c>
      <c r="J75" s="19">
        <v>22.696372889999999</v>
      </c>
      <c r="K75" s="18">
        <v>10.062033029</v>
      </c>
      <c r="L75" s="18">
        <v>0</v>
      </c>
      <c r="M75" s="19">
        <v>1.686065916</v>
      </c>
      <c r="N75" s="18">
        <v>1089.2500249380003</v>
      </c>
      <c r="O75" s="18">
        <v>1185.3022072900003</v>
      </c>
      <c r="P75" s="19">
        <v>0</v>
      </c>
      <c r="Q75" s="8">
        <v>2000</v>
      </c>
      <c r="R75" s="8">
        <v>9901.3027390849984</v>
      </c>
      <c r="S75" s="26"/>
    </row>
    <row r="76" spans="1:19" x14ac:dyDescent="0.25">
      <c r="A76" s="22" t="s">
        <v>17</v>
      </c>
      <c r="B76" s="23"/>
      <c r="C76" s="18">
        <v>3149.601497179</v>
      </c>
      <c r="D76" s="18">
        <v>902.80395615200007</v>
      </c>
      <c r="E76" s="18">
        <v>2466.92797991</v>
      </c>
      <c r="F76" s="18">
        <v>526.97621042200035</v>
      </c>
      <c r="G76" s="20">
        <v>7046.3096436630003</v>
      </c>
      <c r="H76" s="18">
        <v>63.054664240000001</v>
      </c>
      <c r="I76" s="18">
        <v>0</v>
      </c>
      <c r="J76" s="19">
        <v>22.696372889999999</v>
      </c>
      <c r="K76" s="18">
        <v>9.8545955040000006</v>
      </c>
      <c r="L76" s="18">
        <v>0</v>
      </c>
      <c r="M76" s="19">
        <v>1.746088079</v>
      </c>
      <c r="N76" s="18">
        <v>1141.93808066</v>
      </c>
      <c r="O76" s="18">
        <v>1239.2898013729998</v>
      </c>
      <c r="P76" s="19">
        <v>0</v>
      </c>
      <c r="Q76" s="8">
        <v>2000</v>
      </c>
      <c r="R76" s="8">
        <v>10285.599445035999</v>
      </c>
      <c r="S76" s="26"/>
    </row>
    <row r="77" spans="1:19" x14ac:dyDescent="0.25">
      <c r="A77" s="22" t="s">
        <v>18</v>
      </c>
      <c r="B77" s="23"/>
      <c r="C77" s="18">
        <v>3307.7825386230002</v>
      </c>
      <c r="D77" s="18">
        <v>894.86433579399989</v>
      </c>
      <c r="E77" s="18">
        <v>2533.0564977199997</v>
      </c>
      <c r="F77" s="18">
        <v>539.23832873699848</v>
      </c>
      <c r="G77" s="20">
        <v>7274.9417008739983</v>
      </c>
      <c r="H77" s="18">
        <v>62.009106639999999</v>
      </c>
      <c r="I77" s="18">
        <v>0</v>
      </c>
      <c r="J77" s="19">
        <v>21.5615542</v>
      </c>
      <c r="K77" s="18">
        <v>9.5360462119999987</v>
      </c>
      <c r="L77" s="18">
        <v>0</v>
      </c>
      <c r="M77" s="19">
        <v>1.8229771270000001</v>
      </c>
      <c r="N77" s="18">
        <v>1204.8433193249998</v>
      </c>
      <c r="O77" s="18">
        <v>1299.7730035039999</v>
      </c>
      <c r="P77" s="19">
        <v>13.734890330000001</v>
      </c>
      <c r="Q77" s="8">
        <v>2000</v>
      </c>
      <c r="R77" s="8">
        <v>10588.449594707999</v>
      </c>
      <c r="S77" s="26"/>
    </row>
    <row r="78" spans="1:19" x14ac:dyDescent="0.25">
      <c r="A78" s="22" t="s">
        <v>19</v>
      </c>
      <c r="B78" s="23"/>
      <c r="C78" s="18">
        <v>3354.8587811230004</v>
      </c>
      <c r="D78" s="18">
        <v>941.56864248600004</v>
      </c>
      <c r="E78" s="18">
        <v>2599.2735306299996</v>
      </c>
      <c r="F78" s="18">
        <v>588.30573278699922</v>
      </c>
      <c r="G78" s="20">
        <v>7484.0066870259998</v>
      </c>
      <c r="H78" s="18">
        <v>65.390008603000012</v>
      </c>
      <c r="I78" s="18">
        <v>0</v>
      </c>
      <c r="J78" s="19">
        <v>21.56155506</v>
      </c>
      <c r="K78" s="18">
        <v>9.342610466</v>
      </c>
      <c r="L78" s="18">
        <v>0</v>
      </c>
      <c r="M78" s="19">
        <v>2.365263267</v>
      </c>
      <c r="N78" s="18">
        <v>1391.3962585709999</v>
      </c>
      <c r="O78" s="18">
        <v>1490.055695967</v>
      </c>
      <c r="P78" s="19">
        <v>33.373971238000003</v>
      </c>
      <c r="Q78" s="8">
        <v>2000</v>
      </c>
      <c r="R78" s="8">
        <v>11007.436354230998</v>
      </c>
      <c r="S78" s="26"/>
    </row>
    <row r="79" spans="1:19" x14ac:dyDescent="0.25">
      <c r="A79" s="14">
        <v>2020</v>
      </c>
      <c r="B79" s="15"/>
      <c r="C79" s="18"/>
      <c r="D79" s="18"/>
      <c r="E79" s="18"/>
      <c r="F79" s="18"/>
      <c r="G79" s="20"/>
      <c r="H79" s="18"/>
      <c r="I79" s="18"/>
      <c r="J79" s="19"/>
      <c r="K79" s="18"/>
      <c r="L79" s="18"/>
      <c r="M79" s="19"/>
      <c r="N79" s="18"/>
      <c r="O79" s="18"/>
      <c r="P79" s="19"/>
      <c r="Q79" s="8"/>
      <c r="R79" s="8"/>
      <c r="S79" s="26"/>
    </row>
    <row r="80" spans="1:19" x14ac:dyDescent="0.25">
      <c r="A80" s="22" t="s">
        <v>16</v>
      </c>
      <c r="B80" s="23"/>
      <c r="C80" s="18">
        <v>3369.2928168960002</v>
      </c>
      <c r="D80" s="18">
        <v>955.22858394800005</v>
      </c>
      <c r="E80" s="18">
        <v>2633.6916714600002</v>
      </c>
      <c r="F80" s="18">
        <v>598.70710825700007</v>
      </c>
      <c r="G80" s="20">
        <v>7556.9201805610001</v>
      </c>
      <c r="H80" s="18">
        <v>64.622530592999993</v>
      </c>
      <c r="I80" s="18">
        <v>0</v>
      </c>
      <c r="J80" s="19">
        <v>20.42673637</v>
      </c>
      <c r="K80" s="18">
        <v>9.0693414299999997</v>
      </c>
      <c r="L80" s="18">
        <v>0</v>
      </c>
      <c r="M80" s="19">
        <v>3.5127173819999999</v>
      </c>
      <c r="N80" s="18">
        <v>1368.3911380980003</v>
      </c>
      <c r="O80" s="18">
        <v>1466.0224638730001</v>
      </c>
      <c r="P80" s="19">
        <v>40.211207512000001</v>
      </c>
      <c r="Q80" s="8">
        <v>2000</v>
      </c>
      <c r="R80" s="8">
        <v>11063.153851946001</v>
      </c>
      <c r="S80" s="26"/>
    </row>
    <row r="81" spans="1:19" x14ac:dyDescent="0.25">
      <c r="A81" s="22" t="s">
        <v>20</v>
      </c>
      <c r="B81" s="27"/>
      <c r="C81" s="18">
        <v>3367.739225664001</v>
      </c>
      <c r="D81" s="18">
        <v>979.03066185400019</v>
      </c>
      <c r="E81" s="18">
        <v>2572.7950147100005</v>
      </c>
      <c r="F81" s="18">
        <v>599.41344867499993</v>
      </c>
      <c r="G81" s="20">
        <v>7518.9783509030012</v>
      </c>
      <c r="H81" s="18">
        <v>64.872442128999992</v>
      </c>
      <c r="I81" s="18">
        <v>0</v>
      </c>
      <c r="J81" s="19">
        <v>20.42673637</v>
      </c>
      <c r="K81" s="18">
        <v>8.8648842300000013</v>
      </c>
      <c r="L81" s="18">
        <v>0</v>
      </c>
      <c r="M81" s="19">
        <v>3.5845900959999999</v>
      </c>
      <c r="N81" s="18">
        <v>1382.1388009970001</v>
      </c>
      <c r="O81" s="18">
        <v>1479.8874538220002</v>
      </c>
      <c r="P81" s="19">
        <v>40.985203376000001</v>
      </c>
      <c r="Q81" s="8">
        <v>2000</v>
      </c>
      <c r="R81" s="8">
        <v>11039.851008101001</v>
      </c>
      <c r="S81" s="26"/>
    </row>
    <row r="82" spans="1:19" x14ac:dyDescent="0.25">
      <c r="A82" s="22" t="s">
        <v>18</v>
      </c>
      <c r="B82" s="27"/>
      <c r="C82" s="18">
        <v>3365.852135557001</v>
      </c>
      <c r="D82" s="18">
        <v>1016.8292770219997</v>
      </c>
      <c r="E82" s="18">
        <v>2523.2156901400003</v>
      </c>
      <c r="F82" s="18">
        <v>617.51495041999897</v>
      </c>
      <c r="G82" s="20">
        <v>7523.4120531389999</v>
      </c>
      <c r="H82" s="18">
        <v>68.413739816999993</v>
      </c>
      <c r="I82" s="18">
        <v>0</v>
      </c>
      <c r="J82" s="19">
        <v>19.291917680000001</v>
      </c>
      <c r="K82" s="18">
        <v>8.6757664670000008</v>
      </c>
      <c r="L82" s="18">
        <v>0</v>
      </c>
      <c r="M82" s="19">
        <v>4.2081680639999997</v>
      </c>
      <c r="N82" s="18">
        <v>1435.5401669810001</v>
      </c>
      <c r="O82" s="18">
        <v>1536.1297590090001</v>
      </c>
      <c r="P82" s="19">
        <v>48.999717817000004</v>
      </c>
      <c r="Q82" s="8">
        <v>2000</v>
      </c>
      <c r="R82" s="8">
        <v>11108.541529964999</v>
      </c>
      <c r="S82" s="26"/>
    </row>
    <row r="83" spans="1:19" x14ac:dyDescent="0.25">
      <c r="A83" s="22" t="s">
        <v>19</v>
      </c>
      <c r="B83" s="27"/>
      <c r="C83" s="18">
        <v>3811.916017506001</v>
      </c>
      <c r="D83" s="18">
        <v>1325.0252857549999</v>
      </c>
      <c r="E83" s="18">
        <v>2505.68224194</v>
      </c>
      <c r="F83" s="18">
        <v>632.92071807100001</v>
      </c>
      <c r="G83" s="20">
        <v>8275.5442632720005</v>
      </c>
      <c r="H83" s="18">
        <v>71.065550209000008</v>
      </c>
      <c r="I83" s="18">
        <v>0</v>
      </c>
      <c r="J83" s="19">
        <v>19.291917680000001</v>
      </c>
      <c r="K83" s="18">
        <v>8.5065080030000004</v>
      </c>
      <c r="L83" s="18">
        <v>0</v>
      </c>
      <c r="M83" s="19">
        <v>4.3700372359999999</v>
      </c>
      <c r="N83" s="18">
        <v>1469.4782480929998</v>
      </c>
      <c r="O83" s="18">
        <v>1572.7122612209998</v>
      </c>
      <c r="P83" s="19">
        <v>52.760539739000002</v>
      </c>
      <c r="Q83" s="8">
        <v>2000</v>
      </c>
      <c r="R83" s="8">
        <v>11901.017064232001</v>
      </c>
      <c r="S83" s="26"/>
    </row>
    <row r="84" spans="1:19" x14ac:dyDescent="0.25">
      <c r="A84" s="14">
        <v>2021</v>
      </c>
      <c r="B84" s="15"/>
      <c r="C84" s="18"/>
      <c r="D84" s="18"/>
      <c r="E84" s="18"/>
      <c r="F84" s="18"/>
      <c r="G84" s="20"/>
      <c r="H84" s="18"/>
      <c r="I84" s="18"/>
      <c r="J84" s="19"/>
      <c r="K84" s="18"/>
      <c r="L84" s="18"/>
      <c r="M84" s="19"/>
      <c r="N84" s="18"/>
      <c r="O84" s="18"/>
      <c r="P84" s="19"/>
      <c r="Q84" s="8"/>
      <c r="R84" s="8"/>
      <c r="S84" s="26"/>
    </row>
    <row r="85" spans="1:19" x14ac:dyDescent="0.25">
      <c r="A85" s="22" t="s">
        <v>16</v>
      </c>
      <c r="B85" s="15"/>
      <c r="C85" s="18">
        <v>3820.4327703210006</v>
      </c>
      <c r="D85" s="18">
        <v>1330.6279073879996</v>
      </c>
      <c r="E85" s="18">
        <v>2777.6454119999994</v>
      </c>
      <c r="F85" s="18">
        <v>638.1135791690017</v>
      </c>
      <c r="G85" s="20">
        <v>8566.8196688780008</v>
      </c>
      <c r="H85" s="18">
        <v>67.889710513999987</v>
      </c>
      <c r="I85" s="18">
        <v>0</v>
      </c>
      <c r="J85" s="19">
        <v>18.157098989999998</v>
      </c>
      <c r="K85" s="18">
        <v>8.1818033719999992</v>
      </c>
      <c r="L85" s="18">
        <v>0</v>
      </c>
      <c r="M85" s="19">
        <v>4.1701395870000004</v>
      </c>
      <c r="N85" s="18">
        <v>1454.8325974460001</v>
      </c>
      <c r="O85" s="18">
        <v>1553.2313499090001</v>
      </c>
      <c r="P85" s="19">
        <v>55.071072389999998</v>
      </c>
      <c r="Q85" s="8">
        <v>2000</v>
      </c>
      <c r="R85" s="8">
        <v>12175.122091177</v>
      </c>
      <c r="S85" s="26"/>
    </row>
    <row r="86" spans="1:19" x14ac:dyDescent="0.25">
      <c r="A86" s="22" t="s">
        <v>17</v>
      </c>
      <c r="B86" s="15"/>
      <c r="C86" s="18">
        <v>3819.8119999999999</v>
      </c>
      <c r="D86" s="18">
        <v>1370.6590000000001</v>
      </c>
      <c r="E86" s="18">
        <v>2730.556</v>
      </c>
      <c r="F86" s="18">
        <v>633.64499999999998</v>
      </c>
      <c r="G86" s="20">
        <v>8554.6720000000005</v>
      </c>
      <c r="H86" s="18">
        <v>68.171000000000006</v>
      </c>
      <c r="I86" s="18">
        <v>0</v>
      </c>
      <c r="J86" s="19">
        <v>18.157</v>
      </c>
      <c r="K86" s="18">
        <v>7.9660000000000002</v>
      </c>
      <c r="L86" s="18">
        <v>0</v>
      </c>
      <c r="M86" s="19">
        <v>4.2249999999999996</v>
      </c>
      <c r="N86" s="18">
        <v>1583.9010000000001</v>
      </c>
      <c r="O86" s="18">
        <v>1682.42</v>
      </c>
      <c r="P86" s="19">
        <v>60.174999999999997</v>
      </c>
      <c r="Q86" s="8">
        <v>2000</v>
      </c>
      <c r="R86" s="8">
        <v>12297.267</v>
      </c>
      <c r="S86" s="26"/>
    </row>
    <row r="87" spans="1:19" x14ac:dyDescent="0.25">
      <c r="A87" s="22" t="s">
        <v>18</v>
      </c>
      <c r="B87" s="15"/>
      <c r="C87" s="18">
        <v>3885.2049999999999</v>
      </c>
      <c r="D87" s="18">
        <v>1423.21</v>
      </c>
      <c r="E87" s="18">
        <v>2706.1030000000001</v>
      </c>
      <c r="F87" s="18">
        <v>650.16399999999999</v>
      </c>
      <c r="G87" s="20">
        <v>8664.6820000000007</v>
      </c>
      <c r="H87" s="18">
        <v>67.004000000000005</v>
      </c>
      <c r="I87" s="18">
        <v>0</v>
      </c>
      <c r="J87" s="19">
        <v>17.021999999999998</v>
      </c>
      <c r="K87" s="18">
        <v>7.68</v>
      </c>
      <c r="L87" s="18">
        <v>0</v>
      </c>
      <c r="M87" s="19">
        <v>4.2530000000000001</v>
      </c>
      <c r="N87" s="18">
        <v>1713.194</v>
      </c>
      <c r="O87" s="18">
        <v>1809.153</v>
      </c>
      <c r="P87" s="19">
        <v>58.677999999999997</v>
      </c>
      <c r="Q87" s="8">
        <v>2000</v>
      </c>
      <c r="R87" s="8">
        <v>12532.513000000001</v>
      </c>
      <c r="S87" s="26"/>
    </row>
    <row r="88" spans="1:19" x14ac:dyDescent="0.25">
      <c r="A88" s="22" t="s">
        <v>19</v>
      </c>
      <c r="B88" s="15"/>
      <c r="C88" s="18">
        <v>3943.5160000000001</v>
      </c>
      <c r="D88" s="18">
        <v>1443.885</v>
      </c>
      <c r="E88" s="18">
        <v>2661.8</v>
      </c>
      <c r="F88" s="18">
        <v>650.38</v>
      </c>
      <c r="G88" s="20">
        <v>8699.5810000000001</v>
      </c>
      <c r="H88" s="18">
        <v>65.828999999999994</v>
      </c>
      <c r="I88" s="18">
        <v>0</v>
      </c>
      <c r="J88" s="19">
        <v>17.021999999999998</v>
      </c>
      <c r="K88" s="18">
        <v>7.4249999999999998</v>
      </c>
      <c r="L88" s="18">
        <v>0</v>
      </c>
      <c r="M88" s="19">
        <v>4.2210000000000001</v>
      </c>
      <c r="N88" s="18">
        <v>1809.568</v>
      </c>
      <c r="O88" s="18">
        <v>1904.0650000000001</v>
      </c>
      <c r="P88" s="19">
        <v>94.033000000000001</v>
      </c>
      <c r="Q88" s="8">
        <v>2000</v>
      </c>
      <c r="R88" s="8">
        <v>12697.679</v>
      </c>
      <c r="S88" s="26"/>
    </row>
    <row r="89" spans="1:19" x14ac:dyDescent="0.25">
      <c r="A89" s="14" t="s">
        <v>21</v>
      </c>
      <c r="B89" s="15"/>
      <c r="C89" s="18"/>
      <c r="D89" s="18"/>
      <c r="E89" s="18"/>
      <c r="F89" s="18"/>
      <c r="G89" s="20"/>
      <c r="H89" s="18"/>
      <c r="I89" s="18"/>
      <c r="J89" s="19"/>
      <c r="K89" s="18"/>
      <c r="L89" s="18"/>
      <c r="M89" s="19"/>
      <c r="N89" s="18"/>
      <c r="O89" s="18"/>
      <c r="P89" s="19"/>
      <c r="Q89" s="8"/>
      <c r="R89" s="8"/>
      <c r="S89" s="26"/>
    </row>
    <row r="90" spans="1:19" x14ac:dyDescent="0.25">
      <c r="A90" s="22" t="s">
        <v>16</v>
      </c>
      <c r="B90" s="15"/>
      <c r="C90" s="18">
        <v>3934.3719999999998</v>
      </c>
      <c r="D90" s="18">
        <v>1450.8899999999999</v>
      </c>
      <c r="E90" s="18">
        <v>2603.6669999999999</v>
      </c>
      <c r="F90" s="18">
        <v>648.80100000000004</v>
      </c>
      <c r="G90" s="20">
        <v>8637.73</v>
      </c>
      <c r="H90" s="18">
        <v>65.013000000000005</v>
      </c>
      <c r="I90" s="18">
        <v>0</v>
      </c>
      <c r="J90" s="19">
        <v>15.887</v>
      </c>
      <c r="K90" s="18">
        <v>7.165</v>
      </c>
      <c r="L90" s="18">
        <v>0</v>
      </c>
      <c r="M90" s="19">
        <v>4.0019999999999998</v>
      </c>
      <c r="N90" s="18">
        <v>1809.2849999999999</v>
      </c>
      <c r="O90" s="18">
        <v>1901.3519999999999</v>
      </c>
      <c r="P90" s="19">
        <v>92.653999999999996</v>
      </c>
      <c r="Q90" s="8">
        <v>2089.65</v>
      </c>
      <c r="R90" s="8">
        <v>12721.385999999999</v>
      </c>
      <c r="S90" s="26"/>
    </row>
    <row r="91" spans="1:19" x14ac:dyDescent="0.25">
      <c r="A91" s="28" t="s">
        <v>17</v>
      </c>
      <c r="B91" s="15"/>
      <c r="C91" s="18">
        <v>3952.2406690460016</v>
      </c>
      <c r="D91" s="18">
        <v>1451.2454555929999</v>
      </c>
      <c r="E91" s="18">
        <v>2557.2156771000014</v>
      </c>
      <c r="F91" s="18">
        <v>645.19064033700079</v>
      </c>
      <c r="G91" s="20">
        <v>8605.8924420760031</v>
      </c>
      <c r="H91" s="29">
        <v>60.082039597999987</v>
      </c>
      <c r="I91" s="18">
        <v>0</v>
      </c>
      <c r="J91" s="19">
        <v>15.887460750000001</v>
      </c>
      <c r="K91" s="18">
        <v>6.8885651390000007</v>
      </c>
      <c r="L91" s="18">
        <v>0</v>
      </c>
      <c r="M91" s="19">
        <v>3.571236292</v>
      </c>
      <c r="N91" s="18">
        <v>1800.1023034330001</v>
      </c>
      <c r="O91" s="18">
        <v>1886.5316052120002</v>
      </c>
      <c r="P91" s="19">
        <v>82.370305813999991</v>
      </c>
      <c r="Q91" s="8">
        <v>2089.65</v>
      </c>
      <c r="R91" s="8">
        <v>12664.444353102002</v>
      </c>
      <c r="S91" s="26"/>
    </row>
    <row r="92" spans="1:19" x14ac:dyDescent="0.25">
      <c r="A92" s="28" t="s">
        <v>18</v>
      </c>
      <c r="B92" s="15"/>
      <c r="C92" s="18">
        <v>3998.17805843</v>
      </c>
      <c r="D92" s="18">
        <v>1444.0477640910003</v>
      </c>
      <c r="E92" s="18">
        <v>3014.3375228300001</v>
      </c>
      <c r="F92" s="18">
        <v>632.8523903570001</v>
      </c>
      <c r="G92" s="20">
        <f>SUM(C92:F92)</f>
        <v>9089.4157357080021</v>
      </c>
      <c r="H92" s="29">
        <v>57.243215565999989</v>
      </c>
      <c r="I92" s="18">
        <v>0</v>
      </c>
      <c r="J92" s="19">
        <v>14.75264292</v>
      </c>
      <c r="K92" s="18">
        <v>6.6298076759999995</v>
      </c>
      <c r="L92" s="18">
        <v>0</v>
      </c>
      <c r="M92" s="19">
        <v>3.4224634009999999</v>
      </c>
      <c r="N92" s="18">
        <v>1782.1809724389998</v>
      </c>
      <c r="O92" s="18">
        <f>SUM(H92:N92)</f>
        <v>1864.2291020019998</v>
      </c>
      <c r="P92" s="19">
        <v>77.256581773000008</v>
      </c>
      <c r="Q92" s="8">
        <v>2089.65</v>
      </c>
      <c r="R92" s="8">
        <f>+Q92+P92+O92+G92</f>
        <v>13120.551419483003</v>
      </c>
      <c r="S92" s="26"/>
    </row>
    <row r="93" spans="1:19" x14ac:dyDescent="0.25">
      <c r="A93" s="28" t="s">
        <v>22</v>
      </c>
      <c r="B93" s="15"/>
      <c r="C93" s="18">
        <v>4023.4089465000002</v>
      </c>
      <c r="D93" s="18">
        <v>1472.3886578000001</v>
      </c>
      <c r="E93" s="18">
        <v>2985.4619294599997</v>
      </c>
      <c r="F93" s="18">
        <v>685.70528891200001</v>
      </c>
      <c r="G93" s="20">
        <f>SUM(C93:F93)</f>
        <v>9166.9648226720001</v>
      </c>
      <c r="H93" s="29">
        <v>66.527388007999988</v>
      </c>
      <c r="I93" s="18">
        <v>0</v>
      </c>
      <c r="J93" s="19">
        <v>14.75264292</v>
      </c>
      <c r="K93" s="18">
        <v>6.4310163380000001</v>
      </c>
      <c r="L93" s="18">
        <v>0</v>
      </c>
      <c r="M93" s="19">
        <v>3.7908476689999997</v>
      </c>
      <c r="N93" s="18">
        <v>1928.6448016939999</v>
      </c>
      <c r="O93" s="18">
        <f>SUM(H93:N93)</f>
        <v>2020.146696629</v>
      </c>
      <c r="P93" s="19">
        <v>79.822031003000006</v>
      </c>
      <c r="Q93" s="8">
        <v>2033.3989999999999</v>
      </c>
      <c r="R93" s="8">
        <f>+Q93+P93+O93+G93</f>
        <v>13300.332550304</v>
      </c>
      <c r="S93" s="26"/>
    </row>
    <row r="94" spans="1:19" x14ac:dyDescent="0.25">
      <c r="A94" s="14" t="s">
        <v>23</v>
      </c>
      <c r="B94" s="15"/>
      <c r="C94" s="18"/>
      <c r="D94" s="18"/>
      <c r="E94" s="18"/>
      <c r="F94" s="18"/>
      <c r="G94" s="20"/>
      <c r="H94" s="29"/>
      <c r="I94" s="18"/>
      <c r="J94" s="19"/>
      <c r="K94" s="18"/>
      <c r="L94" s="18"/>
      <c r="M94" s="19"/>
      <c r="N94" s="18"/>
      <c r="O94" s="18"/>
      <c r="P94" s="19"/>
      <c r="Q94" s="8"/>
      <c r="R94" s="8"/>
      <c r="S94" s="26"/>
    </row>
    <row r="95" spans="1:19" x14ac:dyDescent="0.25">
      <c r="A95" s="22" t="s">
        <v>16</v>
      </c>
      <c r="B95" s="15"/>
      <c r="C95" s="18">
        <f>4017801102.07/1000000</f>
        <v>4017.8011020700001</v>
      </c>
      <c r="D95" s="18">
        <f>+(729910713.45+752554035.05)/1000000</f>
        <v>1482.4647485</v>
      </c>
      <c r="E95" s="18">
        <f>2924671910.25/1000000</f>
        <v>2924.6719102500001</v>
      </c>
      <c r="F95" s="18">
        <f>+(109688062.88+66718278.16+23216760.37+389829347.62+100845744.54)/1000000</f>
        <v>690.29819356999997</v>
      </c>
      <c r="G95" s="20">
        <f>SUM(C95:F95)</f>
        <v>9115.235954390002</v>
      </c>
      <c r="H95" s="29">
        <f>68086935.83/1000000</f>
        <v>68.086935830000002</v>
      </c>
      <c r="I95" s="18">
        <v>0</v>
      </c>
      <c r="J95" s="19">
        <f>13617823.37/1000000</f>
        <v>13.61782337</v>
      </c>
      <c r="K95" s="18">
        <f>6197416.97/1000000</f>
        <v>6.1974169699999999</v>
      </c>
      <c r="L95" s="18">
        <v>0</v>
      </c>
      <c r="M95" s="19">
        <f>3805729.45/1000000</f>
        <v>3.8057294500000003</v>
      </c>
      <c r="N95" s="18">
        <f>+(543237677.4+5541408.13+1366987024.08+37506208.53+83179000+927041.33+481538.57)/1000000</f>
        <v>2037.8598980399997</v>
      </c>
      <c r="O95" s="18">
        <f>SUM(H95:N95)</f>
        <v>2129.5678036599998</v>
      </c>
      <c r="P95" s="19">
        <f>81527112.93/1000000</f>
        <v>81.527112930000001</v>
      </c>
      <c r="Q95" s="8">
        <f>2033399000/1000000</f>
        <v>2033.3989999999999</v>
      </c>
      <c r="R95" s="8">
        <f>+Q95+P95+O95+G95</f>
        <v>13359.729870980002</v>
      </c>
      <c r="S95" s="26"/>
    </row>
    <row r="96" spans="1:19" x14ac:dyDescent="0.25">
      <c r="A96" s="22" t="s">
        <v>17</v>
      </c>
      <c r="B96" s="15"/>
      <c r="C96" s="18">
        <f>4011026511.64/1000000</f>
        <v>4011.0265116400001</v>
      </c>
      <c r="D96" s="18">
        <f>+(765487003.78+749719282.04)/1000000</f>
        <v>1515.2062858199999</v>
      </c>
      <c r="E96" s="18">
        <f>2895928627.8/1000000</f>
        <v>2895.9286278000004</v>
      </c>
      <c r="F96" s="18">
        <f>+(381448827.11+105563311.93+108107594.13+64954401.459+22294729.937)/1000000</f>
        <v>682.36886456600007</v>
      </c>
      <c r="G96" s="20">
        <f>SUM(C96:F96)</f>
        <v>9104.5302898260015</v>
      </c>
      <c r="H96" s="29">
        <f>69576898.522/1000000</f>
        <v>69.576898521999993</v>
      </c>
      <c r="I96" s="18">
        <v>0</v>
      </c>
      <c r="J96" s="19">
        <f>13617823.37/1000000</f>
        <v>13.61782337</v>
      </c>
      <c r="K96" s="18">
        <f>5963267.204/1000000</f>
        <v>5.9632672040000001</v>
      </c>
      <c r="L96" s="18">
        <v>0</v>
      </c>
      <c r="M96" s="19">
        <f>3499208.174/1000000</f>
        <v>3.4992081740000001</v>
      </c>
      <c r="N96" s="18">
        <f>+(1366333617.13+72781500+549789262.026+786812.569+36977037.969+481538.57+5525141.586)/1000000</f>
        <v>2032.6749098500002</v>
      </c>
      <c r="O96" s="18">
        <f>SUM(H96:N96)</f>
        <v>2125.3321071200003</v>
      </c>
      <c r="P96" s="19">
        <f>76771805.401/1000000</f>
        <v>76.771805400999995</v>
      </c>
      <c r="Q96" s="8">
        <f>2033399000/1000000</f>
        <v>2033.3989999999999</v>
      </c>
      <c r="R96" s="8">
        <f>+Q96+P96+O96+G96</f>
        <v>13340.033202347002</v>
      </c>
      <c r="S96" s="26"/>
    </row>
    <row r="97" spans="1:19" x14ac:dyDescent="0.25">
      <c r="A97" s="22" t="s">
        <v>18</v>
      </c>
      <c r="B97" s="15"/>
      <c r="C97" s="18">
        <f>4280835924.08/1000000</f>
        <v>4280.83592408</v>
      </c>
      <c r="D97" s="18">
        <f>+(778714903.75+730923352.9)/1000000</f>
        <v>1509.6382566500001</v>
      </c>
      <c r="E97" s="18">
        <f>2834139207.74/1000000</f>
        <v>2834.1392077399996</v>
      </c>
      <c r="F97" s="18">
        <f>+(107560719.13+64032762.76+21826835.08+381842296.25+107189548.46)/1000000</f>
        <v>682.45216168000002</v>
      </c>
      <c r="G97" s="20">
        <f>SUM(C97:F97)</f>
        <v>9307.0655501499987</v>
      </c>
      <c r="H97" s="29">
        <f>69645366.09/1000000</f>
        <v>69.64536609000001</v>
      </c>
      <c r="I97" s="18">
        <v>0</v>
      </c>
      <c r="J97" s="19">
        <f>12483004.68/1000000</f>
        <v>12.483004680000001</v>
      </c>
      <c r="K97" s="18">
        <f>5721364.34/1000000</f>
        <v>5.72136434</v>
      </c>
      <c r="L97" s="18">
        <v>0</v>
      </c>
      <c r="M97" s="19">
        <f>3396504.08/1000000</f>
        <v>3.3965040800000001</v>
      </c>
      <c r="N97" s="18">
        <f>+(631535534.03+5367068.67+1339732519.2+34950904.47+72781500+764302.06+481538.57)/1000000</f>
        <v>2085.6133669999999</v>
      </c>
      <c r="O97" s="18">
        <f>SUM(H97:N97)</f>
        <v>2176.8596061899998</v>
      </c>
      <c r="P97" s="19">
        <f>74575383.25/1000000</f>
        <v>74.575383250000002</v>
      </c>
      <c r="Q97" s="8">
        <f>1850000000/1000000</f>
        <v>1850</v>
      </c>
      <c r="R97" s="8">
        <f>+Q97+P97+O97+G97</f>
        <v>13408.500539589999</v>
      </c>
      <c r="S97" s="26"/>
    </row>
    <row r="98" spans="1:19" x14ac:dyDescent="0.25">
      <c r="A98" s="28" t="s">
        <v>22</v>
      </c>
      <c r="B98" s="15"/>
      <c r="C98" s="18">
        <v>4314.0139484680003</v>
      </c>
      <c r="D98" s="18">
        <v>1561.602381271</v>
      </c>
      <c r="E98" s="18">
        <v>2817.3343742399998</v>
      </c>
      <c r="F98" s="18">
        <v>755.86199305599996</v>
      </c>
      <c r="G98" s="20">
        <f>SUM(C98:F98)</f>
        <v>9448.8126970350004</v>
      </c>
      <c r="H98" s="29">
        <v>73.680929782000007</v>
      </c>
      <c r="I98" s="18">
        <v>0</v>
      </c>
      <c r="J98" s="19">
        <v>12.483004680000001</v>
      </c>
      <c r="K98" s="18">
        <v>5.4878411299999996</v>
      </c>
      <c r="L98" s="18">
        <v>0</v>
      </c>
      <c r="M98" s="19">
        <v>3.5807863229999999</v>
      </c>
      <c r="N98" s="18">
        <v>2120.848953102</v>
      </c>
      <c r="O98" s="18">
        <f>SUM(H98:N98)</f>
        <v>2216.0815150170001</v>
      </c>
      <c r="P98" s="19">
        <v>73.491880949000006</v>
      </c>
      <c r="Q98" s="8">
        <v>1850</v>
      </c>
      <c r="R98" s="8">
        <f>+Q98+P98+O98+G98</f>
        <v>13588.386093001001</v>
      </c>
      <c r="S98" s="26"/>
    </row>
    <row r="99" spans="1:19" x14ac:dyDescent="0.25">
      <c r="A99" s="14" t="s">
        <v>29</v>
      </c>
      <c r="B99" s="15"/>
      <c r="C99" s="18"/>
      <c r="D99" s="18"/>
      <c r="E99" s="18"/>
      <c r="F99" s="18"/>
      <c r="G99" s="20"/>
      <c r="H99" s="29"/>
      <c r="I99" s="18"/>
      <c r="J99" s="19"/>
      <c r="K99" s="18"/>
      <c r="L99" s="18"/>
      <c r="M99" s="19"/>
      <c r="N99" s="18"/>
      <c r="O99" s="18"/>
      <c r="P99" s="19"/>
      <c r="Q99" s="8"/>
      <c r="R99" s="8"/>
      <c r="S99" s="26"/>
    </row>
    <row r="100" spans="1:19" x14ac:dyDescent="0.25">
      <c r="A100" s="22" t="s">
        <v>16</v>
      </c>
      <c r="B100" s="15"/>
      <c r="C100" s="18">
        <v>4298.8732592480001</v>
      </c>
      <c r="D100" s="18">
        <v>1552.9994455999999</v>
      </c>
      <c r="E100" s="18">
        <v>2765.9904207199997</v>
      </c>
      <c r="F100" s="18">
        <v>738.68334031799998</v>
      </c>
      <c r="G100" s="20">
        <f>SUM(C100:F100)</f>
        <v>9356.5464658860001</v>
      </c>
      <c r="H100" s="29">
        <v>72.295983876999998</v>
      </c>
      <c r="I100" s="18">
        <v>0</v>
      </c>
      <c r="J100" s="19">
        <v>11.348185990000001</v>
      </c>
      <c r="K100" s="18">
        <v>5.4588034199999997</v>
      </c>
      <c r="L100" s="18">
        <v>0</v>
      </c>
      <c r="M100" s="19">
        <v>3.3482646579999997</v>
      </c>
      <c r="N100" s="18">
        <v>2006.1340437299998</v>
      </c>
      <c r="O100" s="18">
        <f>SUM(H100:N100)</f>
        <v>2098.5852816749998</v>
      </c>
      <c r="P100" s="19">
        <v>71.916481209000011</v>
      </c>
      <c r="Q100" s="8">
        <v>1850</v>
      </c>
      <c r="R100" s="8">
        <f>+Q100+P100+O100+G100</f>
        <v>13377.04822877</v>
      </c>
      <c r="S100" s="26"/>
    </row>
    <row r="101" spans="1:19" x14ac:dyDescent="0.25">
      <c r="A101" s="22" t="s">
        <v>17</v>
      </c>
      <c r="B101" s="15"/>
      <c r="C101" s="18">
        <v>4265.7652124759998</v>
      </c>
      <c r="D101" s="18">
        <v>1580.7107331510001</v>
      </c>
      <c r="E101" s="18">
        <v>2723.1462546399998</v>
      </c>
      <c r="F101" s="18">
        <v>730.60894698800007</v>
      </c>
      <c r="G101" s="20">
        <f>SUM(C101:F101)</f>
        <v>9300.2311472550009</v>
      </c>
      <c r="H101" s="29">
        <v>77.084772819999998</v>
      </c>
      <c r="I101" s="18">
        <v>0</v>
      </c>
      <c r="J101" s="19">
        <v>11.348185990000001</v>
      </c>
      <c r="K101" s="18">
        <v>5.2636814800000007</v>
      </c>
      <c r="L101" s="18">
        <v>0</v>
      </c>
      <c r="M101" s="19">
        <v>3.1572212790000003</v>
      </c>
      <c r="N101" s="18">
        <v>2051.1329432440002</v>
      </c>
      <c r="O101" s="18">
        <f>SUM(H101:N101)</f>
        <v>2147.9868048130002</v>
      </c>
      <c r="P101" s="19">
        <v>66.729944704000005</v>
      </c>
      <c r="Q101" s="8">
        <v>1850</v>
      </c>
      <c r="R101" s="8">
        <f>+Q101+P101+O101+G101</f>
        <v>13364.947896772001</v>
      </c>
      <c r="S101" s="26"/>
    </row>
    <row r="102" spans="1:19" x14ac:dyDescent="0.25">
      <c r="A102" s="22" t="s">
        <v>18</v>
      </c>
      <c r="B102" s="15"/>
      <c r="C102" s="18">
        <v>4262.7562961809999</v>
      </c>
      <c r="D102" s="18">
        <v>1614.925459392</v>
      </c>
      <c r="E102" s="18">
        <v>2702.6400118299998</v>
      </c>
      <c r="F102" s="18">
        <v>739.670875088</v>
      </c>
      <c r="G102" s="20">
        <f>SUM(C102:F102)</f>
        <v>9319.9926424909991</v>
      </c>
      <c r="H102" s="29">
        <v>81.147453608999996</v>
      </c>
      <c r="I102" s="18">
        <v>0</v>
      </c>
      <c r="J102" s="19">
        <v>10.213367300000002</v>
      </c>
      <c r="K102" s="18">
        <v>5.2346437699999999</v>
      </c>
      <c r="L102" s="18">
        <v>0</v>
      </c>
      <c r="M102" s="19">
        <v>3.2788198739999999</v>
      </c>
      <c r="N102" s="18">
        <v>1994.1516094030003</v>
      </c>
      <c r="O102" s="18">
        <f>SUM(H102:N102)</f>
        <v>2094.0258939560003</v>
      </c>
      <c r="P102" s="19">
        <v>69.564808822999993</v>
      </c>
      <c r="Q102" s="8">
        <v>1850</v>
      </c>
      <c r="R102" s="8">
        <f>+Q102+P102+O102+G102</f>
        <v>13333.583345269999</v>
      </c>
      <c r="S102" s="26"/>
    </row>
    <row r="103" spans="1:19" x14ac:dyDescent="0.25">
      <c r="A103" s="28" t="s">
        <v>22</v>
      </c>
      <c r="B103" s="15"/>
      <c r="C103" s="18">
        <v>4277.6264870590003</v>
      </c>
      <c r="D103" s="18">
        <v>1653.09711309</v>
      </c>
      <c r="E103" s="18">
        <v>2693.2691527299999</v>
      </c>
      <c r="F103" s="18">
        <v>740.81886875599992</v>
      </c>
      <c r="G103" s="20">
        <f>SUM(C103:F103)</f>
        <v>9364.811621634999</v>
      </c>
      <c r="H103" s="29">
        <v>75.371752753999999</v>
      </c>
      <c r="I103" s="18">
        <v>0</v>
      </c>
      <c r="J103" s="19">
        <v>10.213367300000002</v>
      </c>
      <c r="K103" s="18">
        <v>5.03952183</v>
      </c>
      <c r="L103" s="18">
        <v>0</v>
      </c>
      <c r="M103" s="19">
        <v>2.9665115490000002</v>
      </c>
      <c r="N103" s="18">
        <v>1976.5444135060002</v>
      </c>
      <c r="O103" s="18">
        <f>SUM(H103:N103)</f>
        <v>2070.135566939</v>
      </c>
      <c r="P103" s="19">
        <v>60.473004751999994</v>
      </c>
      <c r="Q103" s="8">
        <v>1850</v>
      </c>
      <c r="R103" s="8">
        <f>+Q103+P103+O103+G103</f>
        <v>13345.420193325999</v>
      </c>
      <c r="S103" s="26"/>
    </row>
    <row r="104" spans="1:19" x14ac:dyDescent="0.25">
      <c r="A104" s="14" t="s">
        <v>30</v>
      </c>
      <c r="B104" s="15"/>
      <c r="C104" s="18"/>
      <c r="D104" s="18"/>
      <c r="E104" s="18"/>
      <c r="F104" s="18"/>
      <c r="G104" s="20"/>
      <c r="H104" s="29"/>
      <c r="I104" s="18"/>
      <c r="J104" s="19"/>
      <c r="K104" s="18"/>
      <c r="L104" s="18"/>
      <c r="M104" s="19"/>
      <c r="N104" s="18"/>
      <c r="O104" s="18"/>
      <c r="P104" s="19"/>
      <c r="Q104" s="8"/>
      <c r="R104" s="8"/>
      <c r="S104" s="26"/>
    </row>
    <row r="105" spans="1:19" x14ac:dyDescent="0.25">
      <c r="A105" s="22" t="s">
        <v>16</v>
      </c>
      <c r="B105" s="15"/>
      <c r="C105" s="18">
        <v>4298.7338214669999</v>
      </c>
      <c r="D105" s="18">
        <v>1655.1160082010001</v>
      </c>
      <c r="E105" s="18">
        <v>2875.8202677099998</v>
      </c>
      <c r="F105" s="18">
        <v>751.29196757700004</v>
      </c>
      <c r="G105" s="20">
        <f>SUM(C105:F105)</f>
        <v>9580.9620649549997</v>
      </c>
      <c r="H105" s="29">
        <v>80.067114279999998</v>
      </c>
      <c r="I105" s="18">
        <v>0</v>
      </c>
      <c r="J105" s="19">
        <v>9.0785486099999986</v>
      </c>
      <c r="K105" s="18">
        <v>5.0104841200000001</v>
      </c>
      <c r="L105" s="18">
        <v>0</v>
      </c>
      <c r="M105" s="19">
        <v>2.8344068289999997</v>
      </c>
      <c r="N105" s="18">
        <v>1956.754531755</v>
      </c>
      <c r="O105" s="18">
        <f>SUM(H105:N105)</f>
        <v>2053.7450855940001</v>
      </c>
      <c r="P105" s="19">
        <v>62.956214744999997</v>
      </c>
      <c r="Q105" s="8">
        <v>1850</v>
      </c>
      <c r="R105" s="8">
        <f>+Q105+P105+O105+G105</f>
        <v>13547.663365294</v>
      </c>
      <c r="S105" s="26"/>
    </row>
    <row r="106" spans="1:19" x14ac:dyDescent="0.25">
      <c r="A106" s="22" t="s">
        <v>17</v>
      </c>
      <c r="B106" s="15"/>
      <c r="C106" s="18">
        <v>4396.7491396709993</v>
      </c>
      <c r="D106" s="18">
        <v>1695.295556478</v>
      </c>
      <c r="E106" s="18">
        <v>2933.3946062499999</v>
      </c>
      <c r="F106" s="18">
        <v>754.05482355499987</v>
      </c>
      <c r="G106" s="20">
        <f>SUM(C106:F106)</f>
        <v>9779.4941259539992</v>
      </c>
      <c r="H106" s="29">
        <v>85.68093249799999</v>
      </c>
      <c r="I106" s="18">
        <v>0</v>
      </c>
      <c r="J106" s="19">
        <v>9.0785486099999986</v>
      </c>
      <c r="K106" s="18">
        <v>4.8153621799999993</v>
      </c>
      <c r="L106" s="18">
        <v>0</v>
      </c>
      <c r="M106" s="19">
        <v>2.9368387500000002</v>
      </c>
      <c r="N106" s="18">
        <v>2010.3488409839999</v>
      </c>
      <c r="O106" s="18">
        <f>SUM(H106:N106)</f>
        <v>2112.8605230220001</v>
      </c>
      <c r="P106" s="19">
        <v>63.205391822999999</v>
      </c>
      <c r="Q106" s="8">
        <v>1850</v>
      </c>
      <c r="R106" s="8">
        <f>+Q106+P106+O106+G106</f>
        <v>13805.560040798999</v>
      </c>
      <c r="S106" s="26"/>
    </row>
    <row r="107" spans="1:19" x14ac:dyDescent="0.25">
      <c r="A107" s="22" t="s">
        <v>18</v>
      </c>
      <c r="B107" s="15"/>
      <c r="C107" s="18">
        <v>4415.091953014</v>
      </c>
      <c r="D107" s="18">
        <v>1703.593375684</v>
      </c>
      <c r="E107" s="18">
        <v>2959.6361577899997</v>
      </c>
      <c r="F107" s="18">
        <v>745.39796742200008</v>
      </c>
      <c r="G107" s="20">
        <f>SUM(C107:F107)</f>
        <v>9823.7194539100001</v>
      </c>
      <c r="H107" s="29">
        <v>88.606053707000001</v>
      </c>
      <c r="I107" s="18">
        <v>0</v>
      </c>
      <c r="J107" s="19">
        <v>7.94372992</v>
      </c>
      <c r="K107" s="18">
        <v>9.2863244700000003</v>
      </c>
      <c r="L107" s="18">
        <v>0</v>
      </c>
      <c r="M107" s="19">
        <v>2.5840451</v>
      </c>
      <c r="N107" s="18">
        <v>1922.4041207089999</v>
      </c>
      <c r="O107" s="18">
        <f>SUM(H107:N107)</f>
        <v>2030.8242739059999</v>
      </c>
      <c r="P107" s="19">
        <v>63.308393751000004</v>
      </c>
      <c r="Q107" s="8">
        <v>1850</v>
      </c>
      <c r="R107" s="8">
        <f>+Q107+P107+O107+G107</f>
        <v>13767.852121567001</v>
      </c>
      <c r="S107" s="26"/>
    </row>
    <row r="108" spans="1:19" x14ac:dyDescent="0.25">
      <c r="A108" s="30"/>
      <c r="B108" s="31"/>
      <c r="C108" s="32"/>
      <c r="D108" s="32"/>
      <c r="E108" s="32"/>
      <c r="F108" s="32"/>
      <c r="G108" s="33"/>
      <c r="H108" s="32"/>
      <c r="I108" s="32"/>
      <c r="J108" s="34"/>
      <c r="K108" s="32"/>
      <c r="L108" s="32"/>
      <c r="M108" s="34"/>
      <c r="N108" s="32"/>
      <c r="O108" s="32"/>
      <c r="P108" s="34"/>
      <c r="Q108" s="35"/>
      <c r="R108" s="35"/>
      <c r="S108" s="26"/>
    </row>
    <row r="109" spans="1:19" x14ac:dyDescent="0.25">
      <c r="A109" s="36" t="s">
        <v>32</v>
      </c>
      <c r="B109" s="36"/>
      <c r="C109" s="36" t="s">
        <v>24</v>
      </c>
      <c r="D109" s="36"/>
      <c r="F109" s="26"/>
      <c r="N109" s="26"/>
      <c r="O109" s="19"/>
      <c r="P109" s="19"/>
    </row>
    <row r="110" spans="1:19" x14ac:dyDescent="0.25">
      <c r="A110" s="37" t="s">
        <v>25</v>
      </c>
      <c r="B110" s="37"/>
      <c r="C110" s="36" t="s">
        <v>26</v>
      </c>
      <c r="D110" s="36"/>
      <c r="F110" s="26"/>
      <c r="N110" s="38"/>
      <c r="O110" s="19"/>
      <c r="P110" s="19"/>
    </row>
    <row r="111" spans="1:19" x14ac:dyDescent="0.25">
      <c r="C111" s="36" t="s">
        <v>27</v>
      </c>
      <c r="D111" s="39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40"/>
      <c r="P111" s="40"/>
      <c r="Q111" s="36"/>
      <c r="R111" s="36"/>
    </row>
    <row r="112" spans="1:19" x14ac:dyDescent="0.25">
      <c r="C112" s="39" t="s">
        <v>28</v>
      </c>
      <c r="D112" s="26"/>
    </row>
    <row r="113" spans="3:4" x14ac:dyDescent="0.25">
      <c r="C113" s="39"/>
      <c r="D113" s="26"/>
    </row>
    <row r="114" spans="3:4" x14ac:dyDescent="0.25">
      <c r="D114" s="26"/>
    </row>
    <row r="115" spans="3:4" x14ac:dyDescent="0.25">
      <c r="D115" s="26"/>
    </row>
    <row r="116" spans="3:4" x14ac:dyDescent="0.25">
      <c r="D116" s="26"/>
    </row>
    <row r="117" spans="3:4" x14ac:dyDescent="0.25">
      <c r="D117" s="26"/>
    </row>
    <row r="118" spans="3:4" x14ac:dyDescent="0.25">
      <c r="D118" s="26"/>
    </row>
    <row r="119" spans="3:4" x14ac:dyDescent="0.25">
      <c r="D119" s="26"/>
    </row>
    <row r="120" spans="3:4" x14ac:dyDescent="0.25">
      <c r="D120" s="26"/>
    </row>
    <row r="121" spans="3:4" x14ac:dyDescent="0.25">
      <c r="D121" s="26"/>
    </row>
    <row r="122" spans="3:4" x14ac:dyDescent="0.25">
      <c r="D122" s="26"/>
    </row>
    <row r="123" spans="3:4" x14ac:dyDescent="0.25">
      <c r="D123" s="26"/>
    </row>
    <row r="124" spans="3:4" x14ac:dyDescent="0.25">
      <c r="D124" s="26"/>
    </row>
    <row r="125" spans="3:4" x14ac:dyDescent="0.25">
      <c r="D125" s="26"/>
    </row>
    <row r="126" spans="3:4" x14ac:dyDescent="0.25">
      <c r="D126" s="26"/>
    </row>
  </sheetData>
  <mergeCells count="9">
    <mergeCell ref="A2:R2"/>
    <mergeCell ref="A3:R3"/>
    <mergeCell ref="O4:R4"/>
    <mergeCell ref="C5:P5"/>
    <mergeCell ref="Q5:Q7"/>
    <mergeCell ref="R5:R7"/>
    <mergeCell ref="A6:A7"/>
    <mergeCell ref="C6:G6"/>
    <mergeCell ref="H6:O6"/>
  </mergeCells>
  <printOptions horizontalCentered="1"/>
  <pageMargins left="0.19685039370078741" right="0.15748031496062992" top="1.2204724409448819" bottom="0.47244094488188981" header="0.31496062992125984" footer="0.31496062992125984"/>
  <pageSetup scale="41" orientation="landscape" horizontalDpi="4294967295" verticalDpi="4294967295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externa publica </vt:lpstr>
      <vt:lpstr>'Deuda externa publica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Llanos Marcos</dc:creator>
  <cp:lastModifiedBy>Villamil Liliana</cp:lastModifiedBy>
  <cp:lastPrinted>2024-05-08T17:00:22Z</cp:lastPrinted>
  <dcterms:created xsi:type="dcterms:W3CDTF">2023-12-21T00:07:13Z</dcterms:created>
  <dcterms:modified xsi:type="dcterms:W3CDTF">2026-01-22T15:16:31Z</dcterms:modified>
</cp:coreProperties>
</file>